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C:\Users\tcummins\Documents\Conflict Minerials\2023 files\"/>
    </mc:Choice>
  </mc:AlternateContent>
  <xr:revisionPtr revIDLastSave="0" documentId="13_ncr:1_{BFB47AC6-D4C5-4E22-8F51-6519A65327A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6320" windowWidth="386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9" i="5" l="1"/>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5" i="5"/>
  <c r="S7" i="5"/>
  <c r="S18" i="5"/>
  <c r="S10" i="5"/>
  <c r="S13" i="5"/>
  <c r="S5" i="5"/>
  <c r="T19" i="5"/>
  <c r="S16" i="5"/>
  <c r="S8" i="5"/>
  <c r="S19" i="5"/>
  <c r="S11" i="5"/>
  <c r="S14" i="5"/>
  <c r="S6" i="5"/>
  <c r="S17" i="5"/>
  <c r="S9" i="5"/>
  <c r="S12" i="5"/>
  <c r="T12" i="5" l="1"/>
  <c r="T9" i="5"/>
  <c r="T17" i="5"/>
  <c r="T10" i="5"/>
  <c r="T18" i="5"/>
  <c r="T6" i="5"/>
  <c r="T13" i="5"/>
  <c r="T14" i="5"/>
  <c r="T7" i="5"/>
  <c r="T5" i="5"/>
  <c r="T11" i="5"/>
  <c r="T15" i="5"/>
  <c r="T8" i="5"/>
  <c r="T16" i="5"/>
  <c r="B20" i="5" l="1"/>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0" i="5"/>
  <c r="E20" i="5"/>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V312" i="5"/>
  <c r="E312" i="5"/>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X592" i="5" s="1"/>
  <c r="V593" i="5"/>
  <c r="E593" i="5"/>
  <c r="X593" i="5" s="1"/>
  <c r="V594" i="5"/>
  <c r="E594" i="5"/>
  <c r="X594" i="5" s="1"/>
  <c r="V595" i="5"/>
  <c r="E595" i="5"/>
  <c r="V596" i="5"/>
  <c r="E596" i="5"/>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B16" i="6"/>
  <c r="B15" i="6"/>
  <c r="B14" i="6"/>
  <c r="G14" i="6" s="1"/>
  <c r="H14" i="6" s="1"/>
  <c r="H13" i="6"/>
  <c r="B12" i="6"/>
  <c r="G12" i="6" s="1"/>
  <c r="H12" i="6" s="1"/>
  <c r="D12" i="6" s="1"/>
  <c r="B11" i="6"/>
  <c r="G11" i="6"/>
  <c r="H11" i="6"/>
  <c r="D11" i="6"/>
  <c r="G10" i="6"/>
  <c r="H10" i="6"/>
  <c r="D10" i="6" s="1"/>
  <c r="G9" i="6"/>
  <c r="H9" i="6"/>
  <c r="B8" i="6"/>
  <c r="G8" i="6"/>
  <c r="H8" i="6"/>
  <c r="D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c r="P41" i="4"/>
  <c r="P40" i="4"/>
  <c r="B40" i="4" s="1"/>
  <c r="B58" i="4" s="1"/>
  <c r="A41" i="6" s="1"/>
  <c r="P39" i="4"/>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B49" i="6" s="1"/>
  <c r="G49" i="6" s="1"/>
  <c r="H49" i="6" s="1"/>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C36" i="6" s="1"/>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347" i="5"/>
  <c r="S598" i="5"/>
  <c r="X503" i="5"/>
  <c r="X488" i="5"/>
  <c r="X387" i="5"/>
  <c r="X559" i="5"/>
  <c r="S532" i="5"/>
  <c r="S356" i="5"/>
  <c r="X20" i="5"/>
  <c r="S343" i="5"/>
  <c r="X335" i="5"/>
  <c r="X315" i="5"/>
  <c r="S315" i="5"/>
  <c r="X96" i="5"/>
  <c r="X311" i="5"/>
  <c r="S357" i="5"/>
  <c r="S383" i="5"/>
  <c r="X92" i="5"/>
  <c r="X31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s="1"/>
  <c r="B37" i="6"/>
  <c r="G37" i="6"/>
  <c r="B42" i="6"/>
  <c r="G42" i="6"/>
  <c r="B40" i="6"/>
  <c r="G40" i="6" s="1"/>
  <c r="B50" i="6"/>
  <c r="G50" i="6" s="1"/>
  <c r="B25" i="6"/>
  <c r="G25" i="6" s="1"/>
  <c r="B35" i="6"/>
  <c r="G35" i="6" s="1"/>
  <c r="F24" i="6"/>
  <c r="B44" i="6"/>
  <c r="G44" i="6"/>
  <c r="B29" i="6"/>
  <c r="G29" i="6"/>
  <c r="B24" i="6"/>
  <c r="G24" i="6" s="1"/>
  <c r="H24" i="6" s="1"/>
  <c r="D24" i="6" s="1"/>
  <c r="F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c r="H26" i="6" s="1"/>
  <c r="D26" i="6" s="1"/>
  <c r="G21" i="6"/>
  <c r="H21" i="6"/>
  <c r="B36" i="6"/>
  <c r="G36" i="6"/>
  <c r="G20" i="6"/>
  <c r="H20" i="6"/>
  <c r="D20" i="6" s="1"/>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H36" i="6"/>
  <c r="D36" i="6"/>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R1020" i="5"/>
  <c r="J1020" i="5"/>
  <c r="I1020"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S601" i="5"/>
  <c r="X340" i="5"/>
  <c r="X467" i="5"/>
  <c r="X427" i="5"/>
  <c r="X472" i="5"/>
  <c r="X287" i="5"/>
  <c r="X407" i="5"/>
  <c r="X180" i="5"/>
  <c r="X375" i="5"/>
  <c r="X264" i="5"/>
  <c r="X192" i="5"/>
  <c r="X176" i="5"/>
  <c r="X276" i="5"/>
  <c r="X567" i="5"/>
  <c r="X151" i="5"/>
  <c r="X596" i="5"/>
  <c r="X91" i="5"/>
  <c r="X103" i="5"/>
  <c r="X212" i="5"/>
  <c r="X339" i="5"/>
  <c r="X328" i="5"/>
  <c r="X591" i="5"/>
  <c r="X595" i="5"/>
  <c r="X411" i="5"/>
  <c r="X439" i="5"/>
  <c r="S600" i="5"/>
  <c r="X447" i="5"/>
  <c r="X423" i="5"/>
  <c r="X191" i="5"/>
  <c r="X243" i="5"/>
  <c r="X403" i="5"/>
  <c r="X164" i="5"/>
  <c r="X308" i="5"/>
  <c r="X144" i="5"/>
  <c r="X208" i="5"/>
  <c r="S382" i="5"/>
  <c r="X256" i="5"/>
  <c r="X367" i="5"/>
  <c r="X475" i="5"/>
  <c r="X236" i="5"/>
  <c r="X268" i="5"/>
  <c r="X431" i="5"/>
  <c r="X395" i="5"/>
  <c r="X115" i="5"/>
  <c r="S533" i="5"/>
  <c r="X148" i="5"/>
  <c r="X575" i="5"/>
  <c r="X216" i="5"/>
  <c r="X355" i="5"/>
  <c r="S355" i="5"/>
  <c r="X588" i="5"/>
  <c r="X391" i="5"/>
  <c r="S602" i="5"/>
  <c r="X587" i="5"/>
  <c r="X312" i="5"/>
  <c r="X156" i="5"/>
  <c r="X603" i="5"/>
  <c r="S603" i="5"/>
  <c r="X280" i="5"/>
  <c r="X228" i="5"/>
  <c r="X260" i="5"/>
  <c r="X292" i="5"/>
  <c r="S605" i="5"/>
  <c r="X279" i="5"/>
  <c r="X163" i="5"/>
  <c r="X571" i="5"/>
  <c r="X172" i="5"/>
  <c r="X607" i="5"/>
  <c r="S607" i="5"/>
  <c r="X579" i="5"/>
  <c r="X132" i="5"/>
  <c r="X324" i="5"/>
  <c r="X211" i="5"/>
  <c r="X435" i="5"/>
  <c r="X576" i="5"/>
  <c r="X43" i="5"/>
  <c r="X215" i="5"/>
  <c r="X580" i="5"/>
  <c r="X556" i="5"/>
  <c r="S314" i="5"/>
  <c r="X463" i="5"/>
  <c r="X136" i="5"/>
  <c r="X160" i="5"/>
  <c r="X196" i="5"/>
  <c r="X240" i="5"/>
  <c r="X272" i="5"/>
  <c r="X252" i="5"/>
  <c r="X284" i="5"/>
  <c r="X583" i="5"/>
  <c r="X419" i="5"/>
  <c r="X415" i="5"/>
  <c r="X239" i="5"/>
  <c r="X608" i="5"/>
  <c r="X71" i="5"/>
  <c r="D29" i="6"/>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G66" i="6"/>
  <c r="G67" i="6"/>
  <c r="H67" i="6" s="1"/>
  <c r="D67" i="6" s="1"/>
  <c r="G65" i="6"/>
  <c r="G64" i="6" a="1"/>
  <c r="G69" i="6" l="1" a="1"/>
  <c r="G69" i="6" s="1"/>
  <c r="H69" i="6" s="1"/>
  <c r="C17" i="6"/>
  <c r="A25" i="6"/>
  <c r="C9" i="6"/>
  <c r="K66" i="6"/>
  <c r="F40" i="6"/>
  <c r="H40" i="6" s="1"/>
  <c r="D40" i="6" s="1"/>
  <c r="F66" i="6"/>
  <c r="H66" i="6" s="1"/>
  <c r="D66" i="6" s="1"/>
  <c r="F30" i="6"/>
  <c r="H30" i="6" s="1"/>
  <c r="D30" i="6" s="1"/>
  <c r="H25" i="6"/>
  <c r="D25" i="6" s="1"/>
  <c r="F50" i="6"/>
  <c r="H50" i="6" s="1"/>
  <c r="D50" i="6" s="1"/>
  <c r="F45" i="6"/>
  <c r="H45" i="6" s="1"/>
  <c r="D45" i="6" s="1"/>
  <c r="F35" i="6"/>
  <c r="H35" i="6" s="1"/>
  <c r="D35" i="6" s="1"/>
  <c r="C20" i="6"/>
  <c r="D15" i="6"/>
  <c r="C15" i="6"/>
  <c r="C40" i="6"/>
  <c r="C50" i="6"/>
  <c r="F42" i="6"/>
  <c r="H42" i="6" s="1"/>
  <c r="D42" i="6" s="1"/>
  <c r="F47" i="6"/>
  <c r="H47" i="6" s="1"/>
  <c r="D47" i="6" s="1"/>
  <c r="F37" i="6"/>
  <c r="H37" i="6" s="1"/>
  <c r="D37" i="6" s="1"/>
  <c r="F68" i="6"/>
  <c r="H68" i="6" s="1"/>
  <c r="D68" i="6" s="1"/>
  <c r="H27" i="6"/>
  <c r="D27" i="6" s="1"/>
  <c r="F32" i="6"/>
  <c r="H32" i="6" s="1"/>
  <c r="F52" i="6"/>
  <c r="H52" i="6" s="1"/>
  <c r="D52" i="6" s="1"/>
  <c r="K68" i="6"/>
  <c r="C52" i="6"/>
  <c r="C68" i="6"/>
  <c r="C37" i="6"/>
  <c r="C22" i="6"/>
  <c r="C47" i="6"/>
  <c r="F54" i="6"/>
  <c r="H54" i="6" s="1"/>
  <c r="D16" i="6"/>
  <c r="K67" i="6"/>
  <c r="B83" i="4"/>
  <c r="A59" i="6" s="1"/>
  <c r="B43" i="4"/>
  <c r="A28" i="6" s="1"/>
  <c r="B89" i="4"/>
  <c r="A63" i="6" s="1"/>
  <c r="B37" i="4"/>
  <c r="A23" i="6" s="1"/>
  <c r="C10" i="6"/>
  <c r="C21" i="6"/>
  <c r="C46" i="6"/>
  <c r="C41" i="6"/>
  <c r="C31" i="6"/>
  <c r="C51" i="6"/>
  <c r="C16" i="6"/>
  <c r="C67" i="6"/>
  <c r="C26" i="6"/>
  <c r="C49" i="6"/>
  <c r="D49" i="6"/>
  <c r="F59" i="6"/>
  <c r="H59" i="6" s="1"/>
  <c r="D59" i="6" s="1"/>
  <c r="D14" i="6"/>
  <c r="C29" i="6"/>
  <c r="F65" i="6"/>
  <c r="C44" i="6"/>
  <c r="B34" i="6"/>
  <c r="G34" i="6" s="1"/>
  <c r="F39" i="6"/>
  <c r="H39" i="6" s="1"/>
  <c r="D39" i="6" s="1"/>
  <c r="C34" i="6"/>
  <c r="B81" i="4"/>
  <c r="A58" i="6" s="1"/>
  <c r="B67" i="4"/>
  <c r="A48" i="6" s="1"/>
  <c r="B39" i="6"/>
  <c r="G39" i="6" s="1"/>
  <c r="F34" i="6"/>
  <c r="H34" i="6" s="1"/>
  <c r="D34" i="6" s="1"/>
  <c r="G19" i="6"/>
  <c r="H19" i="6" s="1"/>
  <c r="B85" i="4"/>
  <c r="A60" i="6" s="1"/>
  <c r="B55" i="4"/>
  <c r="A38" i="6" s="1"/>
  <c r="C24" i="6"/>
  <c r="B49" i="4"/>
  <c r="A33" i="6" s="1"/>
  <c r="B61" i="4"/>
  <c r="A43" i="6" s="1"/>
  <c r="B75" i="4"/>
  <c r="A54" i="6" s="1"/>
  <c r="B87" i="4"/>
  <c r="A62" i="6" s="1"/>
  <c r="B31" i="4"/>
  <c r="A18" i="6" s="1"/>
  <c r="B77" i="4"/>
  <c r="A55" i="6" s="1"/>
  <c r="B79" i="4"/>
  <c r="A57" i="6" s="1"/>
  <c r="C14" i="6"/>
  <c r="B71" i="4"/>
  <c r="A52" i="6" s="1"/>
  <c r="B65" i="4"/>
  <c r="A47" i="6" s="1"/>
  <c r="C12" i="6"/>
  <c r="B35" i="4"/>
  <c r="A22" i="6" s="1"/>
  <c r="D74" i="4"/>
  <c r="D43" i="4"/>
  <c r="B69" i="4"/>
  <c r="A50" i="6" s="1"/>
  <c r="B51" i="4"/>
  <c r="A35" i="6" s="1"/>
  <c r="B57" i="4"/>
  <c r="A40" i="6" s="1"/>
  <c r="C11" i="6"/>
  <c r="D61" i="4"/>
  <c r="A15" i="6"/>
  <c r="D37" i="4"/>
  <c r="C8" i="6"/>
  <c r="C7" i="6"/>
  <c r="A27" i="6"/>
  <c r="B53" i="4"/>
  <c r="A37" i="6" s="1"/>
  <c r="B34" i="4"/>
  <c r="A21" i="6" s="1"/>
  <c r="D55" i="4"/>
  <c r="B50" i="4"/>
  <c r="A34" i="6" s="1"/>
  <c r="D49" i="4"/>
  <c r="F6" i="6"/>
  <c r="H6" i="6" s="1"/>
  <c r="D6" i="6" s="1"/>
  <c r="B52" i="4"/>
  <c r="A36" i="6" s="1"/>
  <c r="A26" i="6"/>
  <c r="B62" i="4"/>
  <c r="A44" i="6" s="1"/>
  <c r="C6" i="6"/>
  <c r="G5" i="6"/>
  <c r="H5" i="6" s="1"/>
  <c r="D5" i="6" s="1"/>
  <c r="A14" i="6"/>
  <c r="B70" i="4"/>
  <c r="A51" i="6" s="1"/>
  <c r="G55" i="4"/>
  <c r="C4" i="6"/>
  <c r="G49" i="4"/>
  <c r="G31" i="4"/>
  <c r="B64" i="4"/>
  <c r="A46" i="6" s="1"/>
  <c r="G61" i="4"/>
  <c r="G64" i="6"/>
  <c r="B68" i="4"/>
  <c r="A49" i="6" s="1"/>
  <c r="G74" i="4"/>
  <c r="A24" i="6"/>
  <c r="G67" i="4"/>
  <c r="G37" i="4"/>
  <c r="D67" i="4"/>
  <c r="C30" i="6" l="1"/>
  <c r="C66" i="6"/>
  <c r="C35" i="6"/>
  <c r="C25" i="6"/>
  <c r="C45" i="6"/>
  <c r="D54" i="6"/>
  <c r="C54" i="6"/>
  <c r="F62" i="6"/>
  <c r="H62" i="6" s="1"/>
  <c r="D62" i="6" s="1"/>
  <c r="F63" i="6"/>
  <c r="H63" i="6" s="1"/>
  <c r="D63" i="6" s="1"/>
  <c r="C27" i="6"/>
  <c r="D32" i="6"/>
  <c r="C32" i="6"/>
  <c r="F57" i="6"/>
  <c r="H57" i="6" s="1"/>
  <c r="D57" i="6" s="1"/>
  <c r="F60" i="6"/>
  <c r="H60" i="6" s="1"/>
  <c r="F55" i="6"/>
  <c r="F56" i="6" s="1"/>
  <c r="H56" i="6" s="1"/>
  <c r="F58" i="6"/>
  <c r="H58" i="6" s="1"/>
  <c r="D58" i="6" s="1"/>
  <c r="C42" i="6"/>
  <c r="C59" i="6"/>
  <c r="D19" i="6"/>
  <c r="K65" i="6"/>
  <c r="C19" i="6"/>
  <c r="C39" i="6"/>
  <c r="C2" i="6"/>
  <c r="H65" i="6"/>
  <c r="B2" i="6"/>
  <c r="C5" i="6"/>
  <c r="B64" i="6"/>
  <c r="H64" i="6"/>
  <c r="C62" i="6" l="1"/>
  <c r="C58" i="6"/>
  <c r="C57" i="6"/>
  <c r="C63" i="6"/>
  <c r="H55" i="6"/>
  <c r="H70" i="6" s="1"/>
  <c r="D2" i="6" s="1"/>
  <c r="D60" i="6"/>
  <c r="C60" i="6"/>
  <c r="D56" i="6"/>
  <c r="C56" i="6"/>
  <c r="D65" i="6"/>
  <c r="C65" i="6"/>
  <c r="C64" i="6"/>
  <c r="D64" i="6"/>
  <c r="D55" i="6" l="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<sst xmlns="http://schemas.openxmlformats.org/spreadsheetml/2006/main" count="22525" uniqueCount="15838">
  <si>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</si>
  <si>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</si>
  <si>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</si>
  <si>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</si>
  <si>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</si>
  <si>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</si>
  <si>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</si>
  <si>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</si>
  <si>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</si>
  <si>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</si>
  <si>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</si>
  <si>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</si>
  <si>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</si>
  <si>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</si>
  <si>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</si>
  <si>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</si>
  <si>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</si>
  <si>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</si>
  <si>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</si>
  <si>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</si>
  <si>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</si>
  <si>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</si>
  <si>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</si>
  <si>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</si>
  <si>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</si>
  <si>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</si>
  <si>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</si>
  <si>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</si>
  <si>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</si>
  <si>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</si>
  <si>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</si>
  <si>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</si>
  <si>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</si>
  <si>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</si>
  <si>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</si>
  <si>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</si>
  <si>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</si>
  <si>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</si>
  <si>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</si>
  <si>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</si>
  <si>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</si>
  <si>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</si>
  <si>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</si>
  <si>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</si>
  <si>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</si>
  <si>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</si>
  <si>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</si>
  <si>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</si>
  <si>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</si>
  <si>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</si>
  <si>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</si>
  <si>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</si>
  <si>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</si>
  <si>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</si>
  <si>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</si>
  <si>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</si>
  <si>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</si>
  <si>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</si>
  <si>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</si>
  <si>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</si>
  <si>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</si>
  <si>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</si>
  <si>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</si>
  <si>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</si>
  <si>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</si>
  <si>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</si>
  <si>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</si>
  <si>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</si>
  <si>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</si>
  <si>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</si>
  <si>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</si>
  <si>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</si>
  <si>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</si>
  <si>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</si>
  <si>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</si>
  <si>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</si>
  <si>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</si>
  <si>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</si>
  <si>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</si>
  <si>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</si>
  <si>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</si>
  <si>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</si>
  <si>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</si>
  <si>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</si>
  <si>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</si>
  <si>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</si>
  <si>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</si>
  <si>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</si>
  <si>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</si>
  <si>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</si>
  <si>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</si>
  <si>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</si>
  <si>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</si>
  <si>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</si>
  <si>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</si>
  <si>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</si>
  <si>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</si>
  <si>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</si>
  <si>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</si>
  <si>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</si>
  <si>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</si>
  <si>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</si>
  <si>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</si>
  <si>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</si>
  <si>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</si>
  <si>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</si>
  <si>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</si>
  <si>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</si>
  <si>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</si>
  <si>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</si>
  <si>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</si>
  <si>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</si>
  <si>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</si>
  <si>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</si>
  <si>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</si>
  <si>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</si>
  <si>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</si>
  <si>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</si>
  <si>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</si>
  <si>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</si>
  <si>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</si>
  <si>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</si>
  <si>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</si>
  <si>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</si>
  <si>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</si>
  <si>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</si>
  <si>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</si>
  <si>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</si>
  <si>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</si>
  <si>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</si>
  <si>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</si>
  <si>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</si>
  <si>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</si>
  <si>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</si>
  <si>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</si>
  <si>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</si>
  <si>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</si>
  <si>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</si>
  <si>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</si>
  <si>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</si>
  <si>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</si>
  <si>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</si>
  <si>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</si>
  <si>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</si>
  <si>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</si>
  <si>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</si>
  <si>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</si>
  <si>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</si>
  <si>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</si>
  <si>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</si>
  <si>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</si>
  <si>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</si>
  <si>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</si>
  <si>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</si>
  <si>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</si>
  <si>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</si>
  <si>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</si>
  <si>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</si>
  <si>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</si>
  <si>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</si>
  <si>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</si>
  <si>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</si>
  <si>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</si>
  <si>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</si>
  <si>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</si>
  <si>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</si>
  <si>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</si>
  <si>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</si>
  <si>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</si>
  <si>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</si>
  <si>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</si>
  <si>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</si>
  <si>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</si>
  <si>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</si>
  <si>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</si>
  <si>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</si>
  <si>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</si>
  <si>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</si>
  <si>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</si>
  <si>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</si>
  <si>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</si>
  <si>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</si>
  <si>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</si>
  <si>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</si>
  <si>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</si>
  <si>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</si>
  <si>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</si>
  <si>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</si>
  <si>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</si>
  <si>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</si>
  <si>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</si>
  <si>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</si>
  <si>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</si>
  <si>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</si>
  <si>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</si>
  <si>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</si>
  <si>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</si>
  <si>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</si>
  <si>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</si>
  <si>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</si>
  <si>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</si>
  <si>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</si>
  <si>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</si>
  <si>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</si>
  <si>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</si>
  <si>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</si>
  <si>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</si>
  <si>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</si>
  <si>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</si>
  <si>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</si>
  <si>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</si>
  <si>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</si>
  <si>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</si>
  <si>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</si>
  <si>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</si>
  <si>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</si>
  <si>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</si>
  <si>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</si>
  <si>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</si>
  <si>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</si>
  <si>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</si>
  <si>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</si>
  <si>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</si>
  <si>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</si>
  <si>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</si>
  <si>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</si>
  <si>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</si>
  <si>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</si>
  <si>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</si>
  <si>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</si>
  <si>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</si>
  <si>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</si>
  <si>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</si>
  <si>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</si>
  <si>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</si>
  <si>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</si>
  <si>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</si>
  <si>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</si>
  <si>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</si>
  <si>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</si>
  <si>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</si>
  <si>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</si>
  <si>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</si>
  <si>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</si>
  <si>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</si>
  <si>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</si>
  <si>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</si>
  <si>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</si>
  <si>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</si>
  <si>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</si>
  <si>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</si>
  <si>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</si>
  <si>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</si>
  <si>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</si>
  <si>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</si>
  <si>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</si>
  <si>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</si>
  <si>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</si>
  <si>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</si>
  <si>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</si>
  <si>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</si>
  <si>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</si>
  <si>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</si>
  <si>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</si>
  <si>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</si>
  <si>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</si>
  <si>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</si>
  <si>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</si>
  <si>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</si>
  <si>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</si>
  <si>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</si>
  <si>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</si>
  <si>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</si>
  <si>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</si>
  <si>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</si>
  <si>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</si>
  <si>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</si>
  <si>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</si>
  <si>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</si>
  <si>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</si>
  <si>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</si>
  <si>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</si>
  <si>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</si>
  <si>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</si>
  <si>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</si>
  <si>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</si>
  <si>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</si>
  <si>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</si>
  <si>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</si>
  <si>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</si>
  <si>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</si>
  <si>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</si>
  <si>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</si>
  <si>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</si>
  <si>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</si>
  <si>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</si>
  <si>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</si>
  <si>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</si>
  <si>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</si>
  <si>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</si>
  <si>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</si>
  <si>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</si>
  <si>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</si>
  <si>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</si>
  <si>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</si>
  <si>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</si>
  <si>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</si>
  <si>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</si>
  <si>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</si>
  <si>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</si>
  <si>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</si>
  <si>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</si>
  <si>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</si>
  <si>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</si>
  <si>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</si>
  <si>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</si>
  <si>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</si>
  <si>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</si>
  <si>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</si>
  <si>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</si>
  <si>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</si>
  <si>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</si>
  <si>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</si>
  <si>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</si>
  <si>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</si>
  <si>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</si>
  <si>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</si>
  <si>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</si>
  <si>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</si>
  <si>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</si>
  <si>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</si>
  <si>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</si>
  <si>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</si>
  <si>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</si>
  <si>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</si>
  <si>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</si>
  <si>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</si>
  <si>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</si>
  <si>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</si>
  <si>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</si>
  <si>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</si>
  <si>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</si>
  <si>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</si>
  <si>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</si>
  <si>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</si>
  <si>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</si>
  <si>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</si>
  <si>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</si>
  <si>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</si>
  <si>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</si>
  <si>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</si>
  <si>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</si>
  <si>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</si>
  <si>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</si>
  <si>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</si>
  <si>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</si>
  <si>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</si>
  <si>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</si>
  <si>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</si>
  <si>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</si>
  <si>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</si>
  <si>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</si>
  <si>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</si>
  <si>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</si>
  <si>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</si>
  <si>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</si>
  <si>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</si>
  <si>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</si>
  <si>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</si>
  <si>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</si>
  <si>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</si>
  <si>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</si>
  <si>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</si>
  <si>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</si>
  <si>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</si>
  <si>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</si>
  <si>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</si>
  <si>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</si>
  <si>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</si>
  <si>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</si>
  <si>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</si>
  <si>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</si>
  <si>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</si>
  <si>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</si>
  <si>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</si>
  <si>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</si>
  <si>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</si>
  <si>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</si>
  <si>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</si>
  <si>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</si>
  <si>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</si>
  <si>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</si>
  <si>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</si>
  <si>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</si>
  <si>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</si>
  <si>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</si>
  <si>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</si>
  <si>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</si>
  <si>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</si>
  <si>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</si>
  <si>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</si>
  <si>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</si>
  <si>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</si>
  <si>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</si>
  <si>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</si>
  <si>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</si>
  <si>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</si>
  <si>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</si>
  <si>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</si>
  <si>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</si>
  <si>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</si>
  <si>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</si>
  <si>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</si>
  <si>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</si>
  <si>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</si>
  <si>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</si>
  <si>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</si>
  <si>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</si>
  <si>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</si>
  <si>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</si>
  <si>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</si>
  <si>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</si>
  <si>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</si>
  <si>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</si>
  <si>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</si>
  <si>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</si>
  <si>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</si>
  <si>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</si>
  <si>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</si>
  <si>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</si>
  <si>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</si>
  <si>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</si>
  <si>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</si>
  <si>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</si>
  <si>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</si>
  <si>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</si>
  <si>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</si>
  <si>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</si>
  <si>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</si>
  <si>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</si>
  <si>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</si>
  <si>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</si>
  <si>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</si>
  <si>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</si>
  <si>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</si>
  <si>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</si>
  <si>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</si>
  <si>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</si>
  <si>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</si>
  <si>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</si>
  <si>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</si>
  <si>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</si>
  <si>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</si>
  <si>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</si>
  <si>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</si>
  <si>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</si>
  <si>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</si>
  <si>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</si>
  <si>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</si>
  <si>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</si>
  <si>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</si>
  <si>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</si>
  <si>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</si>
  <si>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</si>
  <si>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</si>
  <si>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</si>
  <si>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</si>
  <si>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</si>
  <si>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</si>
  <si>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</si>
  <si>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</si>
  <si>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</si>
  <si>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</si>
  <si>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</si>
  <si>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</si>
  <si>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</si>
  <si>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</si>
  <si>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</si>
  <si>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</si>
  <si>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</si>
  <si>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</si>
  <si>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</si>
  <si>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</si>
  <si>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</si>
  <si>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</si>
  <si>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</si>
  <si>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</si>
  <si>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</si>
  <si>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</si>
  <si>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</si>
  <si>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</si>
  <si>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</si>
  <si>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</si>
  <si>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</si>
  <si>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</si>
  <si>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</si>
  <si>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</si>
  <si>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</si>
  <si>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</si>
  <si>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</si>
  <si>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</si>
  <si>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</si>
  <si>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</si>
  <si>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</si>
  <si>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</si>
  <si>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</si>
  <si>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</si>
  <si>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</si>
  <si>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</si>
  <si>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</si>
  <si>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</si>
  <si>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</si>
  <si>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</si>
  <si>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</si>
  <si>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</si>
  <si>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</si>
  <si>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</si>
  <si>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</si>
  <si>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</si>
  <si>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</si>
  <si>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</si>
  <si>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</si>
  <si>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</si>
  <si>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</si>
  <si>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</si>
  <si>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</si>
  <si>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</si>
  <si>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</si>
  <si>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</si>
  <si>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</si>
  <si>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</si>
  <si>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</si>
  <si>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</si>
  <si>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</si>
  <si>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</si>
  <si>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</si>
  <si>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</si>
  <si>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</si>
  <si>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</si>
  <si>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</si>
  <si>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</si>
  <si>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</si>
  <si>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</si>
  <si>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</si>
  <si>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</si>
  <si>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</si>
  <si>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</si>
  <si>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</si>
  <si>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</si>
  <si>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</si>
  <si>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</si>
  <si>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</si>
  <si>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</si>
  <si>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</si>
  <si>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</si>
  <si>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</si>
  <si>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</si>
  <si>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</si>
  <si>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</si>
  <si>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</si>
  <si>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</si>
  <si>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</si>
  <si>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</si>
  <si>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</si>
  <si>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</si>
  <si>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</si>
  <si>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</si>
  <si>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</si>
  <si>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</si>
  <si>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</si>
  <si>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</si>
  <si>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</si>
  <si>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</si>
  <si>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</si>
  <si>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</si>
  <si>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</si>
  <si>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</si>
  <si>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</si>
  <si>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</si>
  <si>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</si>
  <si>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</si>
  <si>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</si>
  <si>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</si>
  <si>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</si>
  <si>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</si>
  <si>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</si>
  <si>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</si>
  <si>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</si>
  <si>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</si>
  <si>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</si>
  <si>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</si>
  <si>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</si>
  <si>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</si>
  <si>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</si>
  <si>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</si>
  <si>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</si>
  <si>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</si>
  <si>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</si>
  <si>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</si>
  <si>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</si>
  <si>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</si>
  <si>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</si>
  <si>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</si>
  <si>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</si>
  <si>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</si>
  <si>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</si>
  <si>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</si>
  <si>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</si>
  <si>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</si>
  <si>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</si>
  <si>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</si>
  <si>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</si>
  <si>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</si>
  <si>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</si>
  <si>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</si>
  <si>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</si>
  <si>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</si>
  <si>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</si>
  <si>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</si>
  <si>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</si>
  <si>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</si>
  <si>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</si>
  <si>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</si>
  <si>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</si>
  <si>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</si>
  <si>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</si>
  <si>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</si>
  <si>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</si>
  <si>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</si>
  <si>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</si>
  <si>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</si>
  <si>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</si>
  <si>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</si>
  <si>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</si>
  <si>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</si>
  <si>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</si>
  <si>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</si>
  <si>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</si>
  <si>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</si>
  <si>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</si>
  <si>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</si>
  <si>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</si>
  <si>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</si>
  <si>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</si>
  <si>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</si>
  <si>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</si>
  <si>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</si>
  <si>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</si>
  <si>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</si>
  <si>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</si>
  <si>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</si>
  <si>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</si>
  <si>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</si>
  <si>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</si>
  <si>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</si>
  <si>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</si>
  <si>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</si>
  <si>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</si>
  <si>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</si>
  <si>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</si>
  <si>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</si>
  <si>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</si>
  <si>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</si>
  <si>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</si>
  <si>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</si>
  <si>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</si>
  <si>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</si>
  <si>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</si>
  <si>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</si>
  <si>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</si>
  <si>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</si>
  <si>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</si>
  <si>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</si>
  <si>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</si>
  <si>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</si>
  <si>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</si>
  <si>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</si>
  <si>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</si>
  <si>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</si>
  <si>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</si>
  <si>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</si>
  <si>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</si>
  <si>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</si>
  <si>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</si>
  <si>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</si>
  <si>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</si>
  <si>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</si>
  <si>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</si>
  <si>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</si>
  <si>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</si>
  <si>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</si>
  <si>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</si>
  <si>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</si>
  <si>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</si>
  <si>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</si>
  <si>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</si>
  <si>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</si>
  <si>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</si>
  <si>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</si>
  <si>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</si>
  <si>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</si>
  <si>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</si>
  <si>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</si>
  <si>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</si>
  <si>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</si>
  <si>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</si>
  <si>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</si>
  <si>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</si>
  <si>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</si>
  <si>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</si>
  <si>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</si>
  <si>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</si>
  <si>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</si>
  <si>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</si>
  <si>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</si>
  <si>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</si>
  <si>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</si>
  <si>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</si>
  <si>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</si>
  <si>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</si>
  <si>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</si>
  <si>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</si>
  <si>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</si>
  <si>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</si>
  <si>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</si>
  <si>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</si>
  <si>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</si>
  <si>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</si>
  <si>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</si>
  <si>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</si>
  <si>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</si>
  <si>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</si>
  <si>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</si>
  <si>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</si>
  <si>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</si>
  <si>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</si>
  <si>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</si>
  <si>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</si>
  <si>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</si>
  <si>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</si>
  <si>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</si>
  <si>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</si>
  <si>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</si>
  <si>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</si>
  <si>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</si>
  <si>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</si>
  <si>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</si>
  <si>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</si>
  <si>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</si>
  <si>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</si>
  <si>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</si>
  <si>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</si>
  <si>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</si>
  <si>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</si>
  <si>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</si>
  <si>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</si>
  <si>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</si>
  <si>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</si>
  <si>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</si>
  <si>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</si>
  <si>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</si>
  <si>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</si>
  <si>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</si>
  <si>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</si>
  <si>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</si>
  <si>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</si>
  <si>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</si>
  <si>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</si>
  <si>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</si>
  <si>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</si>
  <si>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</si>
  <si>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</si>
  <si>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</si>
  <si>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</si>
  <si>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</si>
  <si>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</si>
  <si>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</si>
  <si>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</si>
  <si>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</si>
  <si>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</si>
  <si>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</si>
  <si>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</si>
  <si>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</si>
  <si>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</si>
  <si>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</si>
  <si>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</si>
  <si>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</si>
  <si>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</si>
  <si>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</si>
  <si>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</si>
  <si>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</si>
  <si>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</si>
  <si>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</si>
  <si>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</si>
  <si>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</si>
  <si>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</si>
  <si>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</si>
  <si>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</si>
  <si>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</si>
  <si>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</si>
  <si>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</si>
  <si>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</si>
  <si>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</si>
  <si>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</si>
  <si>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</si>
  <si>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</si>
  <si>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</si>
  <si>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</si>
  <si>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</si>
  <si>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</si>
  <si>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</si>
  <si>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</si>
  <si>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</si>
  <si>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</si>
  <si>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</si>
  <si>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</si>
  <si>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</si>
  <si>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</si>
  <si>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</si>
  <si>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</si>
  <si>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</si>
  <si>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</si>
  <si>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</si>
  <si>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</si>
  <si>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</si>
  <si>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</si>
  <si>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</si>
  <si>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</si>
  <si>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</si>
  <si>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</si>
  <si>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</si>
  <si>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</si>
  <si>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</si>
  <si>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</si>
  <si>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</si>
  <si>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</si>
  <si>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</si>
  <si>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</si>
  <si>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</si>
  <si>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</si>
  <si>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</si>
  <si>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</si>
  <si>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</si>
  <si>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</si>
  <si>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</si>
  <si>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</si>
  <si>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</si>
  <si>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</si>
  <si>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</si>
  <si>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</si>
  <si>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</si>
  <si>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</si>
  <si>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</si>
  <si>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</si>
  <si>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</si>
  <si>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</si>
  <si>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</si>
  <si>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</si>
  <si>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</si>
  <si>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</si>
  <si>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</si>
  <si>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</si>
  <si>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</si>
  <si>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</si>
  <si>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</si>
  <si>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</si>
  <si>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</si>
  <si>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</si>
  <si>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</si>
  <si>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</si>
  <si>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</si>
  <si>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</si>
  <si>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</si>
  <si>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</si>
  <si>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</si>
  <si>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</si>
  <si>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</si>
  <si>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</si>
  <si>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</si>
  <si>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</si>
  <si>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</si>
  <si>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</si>
  <si>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</si>
  <si>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</si>
  <si>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</si>
  <si>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</si>
  <si>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</si>
  <si>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</si>
  <si>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</si>
  <si>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</si>
  <si>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</si>
  <si>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</si>
  <si>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</si>
  <si>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</si>
  <si>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</si>
  <si>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</si>
  <si>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</si>
  <si>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</si>
  <si>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</si>
  <si>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</si>
  <si>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</si>
  <si>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</si>
  <si>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</si>
  <si>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</si>
  <si>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</si>
  <si>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</si>
  <si>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</si>
  <si>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</si>
  <si>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</si>
  <si>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</si>
  <si>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</si>
  <si>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</si>
  <si>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</si>
  <si>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</si>
  <si>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</si>
  <si>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</si>
  <si>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</si>
  <si>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</si>
  <si>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</si>
  <si>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</si>
  <si>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</si>
  <si>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</si>
  <si>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</si>
  <si>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</si>
  <si>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</si>
  <si>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</si>
  <si>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</si>
  <si>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</si>
  <si>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</si>
  <si>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</si>
  <si>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</si>
  <si>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</si>
  <si>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</si>
  <si>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</si>
  <si>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</si>
  <si>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</si>
  <si>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</si>
  <si>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</si>
  <si>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</si>
  <si>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</si>
  <si>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</si>
  <si>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</si>
  <si>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</si>
  <si>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</si>
  <si>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</si>
  <si>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</si>
  <si>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</si>
  <si>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</si>
  <si>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</si>
  <si>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</si>
  <si>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</si>
  <si>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</si>
  <si>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</si>
  <si>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</si>
  <si>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</si>
  <si>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</si>
  <si>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</si>
  <si>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</si>
  <si>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</si>
  <si>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</si>
  <si>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</si>
  <si>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</si>
  <si>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</si>
  <si>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</si>
  <si>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</si>
  <si>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</si>
  <si>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</si>
  <si>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</si>
  <si>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</si>
  <si>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</si>
  <si>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</si>
  <si>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</si>
  <si>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</si>
  <si>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</si>
  <si>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</si>
  <si>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</si>
  <si>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</si>
  <si>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</si>
  <si>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</si>
  <si>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</si>
  <si>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</si>
  <si>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</si>
  <si>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</si>
  <si>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</si>
  <si>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</si>
  <si>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</si>
  <si>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</si>
  <si>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</si>
  <si>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</si>
  <si>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</si>
  <si>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</si>
  <si>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</si>
  <si>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</si>
  <si>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</si>
  <si>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</si>
  <si>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</si>
  <si>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</si>
  <si>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</si>
  <si>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</si>
  <si>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</si>
  <si>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</si>
  <si>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</si>
  <si>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</si>
  <si>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</si>
  <si>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</si>
  <si>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</si>
  <si>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</si>
  <si>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</si>
  <si>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</si>
  <si>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</si>
  <si>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</si>
  <si>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</si>
  <si>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</si>
  <si>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</si>
  <si>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</si>
  <si>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</si>
  <si>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</si>
  <si>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</si>
  <si>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</si>
  <si>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</si>
  <si>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</si>
  <si>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</si>
  <si>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</si>
  <si>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</si>
  <si>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</si>
  <si>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</si>
  <si>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</si>
  <si>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</si>
  <si>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</si>
  <si>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</si>
  <si>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</si>
  <si>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</si>
  <si>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</si>
  <si>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</si>
  <si>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</si>
  <si>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</si>
  <si>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</si>
  <si>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</si>
  <si>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</si>
  <si>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</si>
  <si>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</si>
  <si>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</si>
  <si>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</si>
  <si>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</si>
  <si>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</si>
  <si>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</si>
  <si>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</si>
  <si>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</si>
  <si>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</si>
  <si>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</si>
  <si>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</si>
  <si>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</si>
  <si>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</si>
  <si>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</si>
  <si>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</si>
  <si>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</si>
  <si>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</si>
  <si>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</si>
  <si>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</si>
  <si>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</si>
  <si>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</si>
  <si>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</si>
  <si>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</si>
  <si>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</si>
  <si>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</si>
  <si>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</si>
  <si>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</si>
  <si>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</si>
  <si>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</si>
  <si>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</si>
  <si>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</si>
  <si>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</si>
  <si>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</si>
  <si>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</si>
  <si>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</si>
  <si>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</si>
  <si>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</si>
  <si>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</si>
  <si>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</si>
  <si>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</si>
  <si>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</si>
  <si>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</si>
  <si>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</si>
  <si>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</si>
  <si>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</si>
  <si>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</si>
  <si>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</si>
  <si>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</si>
  <si>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</si>
  <si>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</si>
  <si>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</si>
  <si>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</si>
  <si>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</si>
  <si>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</si>
  <si>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</si>
  <si>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</si>
  <si>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</si>
  <si>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</si>
  <si>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</si>
  <si>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</si>
  <si>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</si>
  <si>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</si>
  <si>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</si>
  <si>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</si>
  <si>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</si>
  <si>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</si>
  <si>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</si>
  <si>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</si>
  <si>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</si>
  <si>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</si>
  <si>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</si>
  <si>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</si>
  <si>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</si>
  <si>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</si>
  <si>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</si>
  <si>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</si>
  <si>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</si>
  <si>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</si>
  <si>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</si>
  <si>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</si>
  <si>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</si>
  <si>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</si>
  <si>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</si>
  <si>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</si>
  <si>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</si>
  <si>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</si>
  <si>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</si>
  <si>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</si>
  <si>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</si>
  <si>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</si>
  <si>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</si>
  <si>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</si>
  <si>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</si>
  <si>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</si>
  <si>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</si>
  <si>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</si>
  <si>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</si>
  <si>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</si>
  <si>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</si>
  <si>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</si>
  <si>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</si>
  <si>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</si>
  <si>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</si>
  <si>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</si>
  <si>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</si>
  <si>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</si>
  <si>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</si>
  <si>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</si>
  <si>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</si>
  <si>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</si>
  <si>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</si>
  <si>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</si>
  <si>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</si>
  <si>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</si>
  <si>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</si>
  <si>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</si>
  <si>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</si>
  <si>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</si>
  <si>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</si>
  <si>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</si>
  <si>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</si>
  <si>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</si>
  <si>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</si>
  <si>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</si>
  <si>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</si>
  <si>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</si>
  <si>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</si>
  <si>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</si>
  <si>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</si>
  <si>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</si>
  <si>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</si>
  <si>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</si>
  <si>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</si>
  <si>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</si>
  <si>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</si>
  <si>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</si>
  <si>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</si>
  <si>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</si>
  <si>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</si>
  <si>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</si>
  <si>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</si>
  <si>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</si>
  <si>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</si>
  <si>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</si>
  <si>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</si>
  <si>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</si>
  <si>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</si>
  <si>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</si>
  <si>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</si>
  <si>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</si>
  <si>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</si>
  <si>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</si>
  <si>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</si>
  <si>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</si>
  <si>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</si>
  <si>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</si>
  <si>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</si>
  <si>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</si>
  <si>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</si>
  <si>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</si>
  <si>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</si>
  <si>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</si>
  <si>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</si>
  <si>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</si>
  <si>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</si>
  <si>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</si>
  <si>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</si>
  <si>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</si>
  <si>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</si>
  <si>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</si>
  <si>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</si>
  <si>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</si>
  <si>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</si>
  <si>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</si>
  <si>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</si>
  <si>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</si>
  <si>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</si>
  <si>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</si>
  <si>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</si>
  <si>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</si>
  <si>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</si>
  <si>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</si>
  <si>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</si>
  <si>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</si>
  <si>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</si>
  <si>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</si>
  <si>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</si>
  <si>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</si>
  <si>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</si>
  <si>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</si>
  <si>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</si>
  <si>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</si>
  <si>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</si>
  <si>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</si>
  <si>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</si>
  <si>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</si>
  <si>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</si>
  <si>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</si>
  <si>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</si>
  <si>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</si>
  <si>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</si>
  <si>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</si>
  <si>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</si>
  <si>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</si>
  <si>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</si>
  <si>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</si>
  <si>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</si>
  <si>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</si>
  <si>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</si>
  <si>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</si>
  <si>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</si>
  <si>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</si>
  <si>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</si>
  <si>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</si>
  <si>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</si>
  <si>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</si>
  <si>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</si>
  <si>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</si>
  <si>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</si>
  <si>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</si>
  <si>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</si>
  <si>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</si>
  <si>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</si>
  <si>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</si>
  <si>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</si>
  <si>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</si>
  <si>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</si>
  <si>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</si>
  <si>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</si>
  <si>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</si>
  <si>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</si>
  <si>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</si>
  <si>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</si>
  <si>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</si>
  <si>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</si>
  <si>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</si>
  <si>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</si>
  <si>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</si>
  <si>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</si>
  <si>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</si>
  <si>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</si>
  <si>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</si>
  <si>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</si>
  <si>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</si>
  <si>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</si>
  <si>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</si>
  <si>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</si>
  <si>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</si>
  <si>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</si>
  <si>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</si>
  <si>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</si>
  <si>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</si>
  <si>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</si>
  <si>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</si>
  <si>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</si>
  <si>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</si>
  <si>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</si>
  <si>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</si>
  <si>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</si>
  <si>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</si>
  <si>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</si>
  <si>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</si>
  <si>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</si>
  <si>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</si>
  <si>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</si>
  <si>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</si>
  <si>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</si>
  <si>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</si>
  <si>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</si>
  <si>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</si>
  <si>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</si>
  <si>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</si>
  <si>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</si>
  <si>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</si>
  <si>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</si>
  <si>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</si>
  <si>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</si>
  <si>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</si>
  <si>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</si>
  <si>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</si>
  <si>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</si>
  <si>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</si>
  <si>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</si>
  <si>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</si>
  <si>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</si>
  <si>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</si>
  <si>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</si>
  <si>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</si>
  <si>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</si>
  <si>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</si>
  <si>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</si>
  <si>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</si>
  <si>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</si>
  <si>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</si>
  <si>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</si>
  <si>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</si>
  <si>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</si>
  <si>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</si>
  <si>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</si>
  <si>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</si>
  <si>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</si>
  <si>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</si>
  <si>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</si>
  <si>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</si>
  <si>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</si>
  <si>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</si>
  <si>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</si>
  <si>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</si>
  <si>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</si>
  <si>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</si>
  <si>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</si>
  <si>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</si>
  <si>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</si>
  <si>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</si>
  <si>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</si>
  <si>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</si>
  <si>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</si>
  <si>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</si>
  <si>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</si>
  <si>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</si>
  <si>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</si>
  <si>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</si>
  <si>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</si>
  <si>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</si>
  <si>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</si>
  <si>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</si>
  <si>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</si>
  <si>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</si>
  <si>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</si>
  <si>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</si>
  <si>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</si>
  <si>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</si>
  <si>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</si>
  <si>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</si>
  <si>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</si>
  <si>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</si>
  <si>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</si>
  <si>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</si>
  <si>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</si>
  <si>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</si>
  <si>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</si>
  <si>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</si>
  <si>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</si>
  <si>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</si>
  <si>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</si>
  <si>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</si>
  <si>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</si>
  <si>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</si>
  <si>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</si>
  <si>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</si>
  <si>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</si>
  <si>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</si>
  <si>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</si>
  <si>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</si>
  <si>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</si>
  <si>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</si>
  <si>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</si>
  <si>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</si>
  <si>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</si>
  <si>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</si>
  <si>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</si>
  <si>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</si>
  <si>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</si>
  <si>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</si>
  <si>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</si>
  <si>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</si>
  <si>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</si>
  <si>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</si>
  <si>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</si>
  <si>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</si>
  <si>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</si>
  <si>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</si>
  <si>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</si>
  <si>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</si>
  <si>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</si>
  <si>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</si>
  <si>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</si>
  <si>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</si>
  <si>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</si>
  <si>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</si>
  <si>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</si>
  <si>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</si>
  <si>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</si>
  <si>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</si>
  <si>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</si>
  <si>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</si>
  <si>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</si>
  <si>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</si>
  <si>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</si>
  <si>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</si>
  <si>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</si>
  <si>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</si>
  <si>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</si>
  <si>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</si>
  <si>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</si>
  <si>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</si>
  <si>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</si>
  <si>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</si>
  <si>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</si>
  <si>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</si>
  <si>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</si>
  <si>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</si>
  <si>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</si>
  <si>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</si>
  <si>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</si>
  <si>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</si>
  <si>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</si>
  <si>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</si>
  <si>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</si>
  <si>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</si>
  <si>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</si>
  <si>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</si>
  <si>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</si>
  <si>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</si>
  <si>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</si>
  <si>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</si>
  <si>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</si>
  <si>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</si>
  <si>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</si>
  <si>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</si>
  <si>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</si>
  <si>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</si>
  <si>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</si>
  <si>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</si>
  <si>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</si>
  <si>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</si>
  <si>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</si>
  <si>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</si>
  <si>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</si>
  <si>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</si>
  <si>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</si>
  <si>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</si>
  <si>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</si>
  <si>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</si>
  <si>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</si>
  <si>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</si>
  <si>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</si>
  <si>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</si>
  <si>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</si>
  <si>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</si>
  <si>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</si>
  <si>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</si>
  <si>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</si>
  <si>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</si>
  <si>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</si>
  <si>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</si>
  <si>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</si>
  <si>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</si>
  <si>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</si>
  <si>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</si>
  <si>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</si>
  <si>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</si>
  <si>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</si>
  <si>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</si>
  <si>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</si>
  <si>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</si>
  <si>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</si>
  <si>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</si>
  <si>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</si>
  <si>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</si>
  <si>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</si>
  <si>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</si>
  <si>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</si>
  <si>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</si>
  <si>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</si>
  <si>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</si>
  <si>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</si>
  <si>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</si>
  <si>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</si>
  <si>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</si>
  <si>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</si>
  <si>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</si>
  <si>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</si>
  <si>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</si>
  <si>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</si>
  <si>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</si>
  <si>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</si>
  <si>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</si>
  <si>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</si>
  <si>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</si>
  <si>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</si>
  <si>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</si>
  <si>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</si>
  <si>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</si>
  <si>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</si>
  <si>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</si>
  <si>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</si>
  <si>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</si>
  <si>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</si>
  <si>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</si>
  <si>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</si>
  <si>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</si>
  <si>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</si>
  <si>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</si>
  <si>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</si>
  <si>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</si>
  <si>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</si>
  <si>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</si>
  <si>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</si>
  <si>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</si>
  <si>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</si>
  <si>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</si>
  <si>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</si>
  <si>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</si>
  <si>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</si>
  <si>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</si>
  <si>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</si>
  <si>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</si>
  <si>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</si>
  <si>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</si>
  <si>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</si>
  <si>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</si>
  <si>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</si>
  <si>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</si>
  <si>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</si>
  <si>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</si>
  <si>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</si>
  <si>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</si>
  <si>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</si>
  <si>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</si>
  <si>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</si>
  <si>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</si>
  <si>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</si>
  <si>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</si>
  <si>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</si>
  <si>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</si>
  <si>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</si>
  <si>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</si>
  <si>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</si>
  <si>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</si>
  <si>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</si>
  <si>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</si>
  <si>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</si>
  <si>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</si>
  <si>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</si>
  <si>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</si>
  <si>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</si>
  <si>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</si>
  <si>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</si>
  <si>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</si>
  <si>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</si>
  <si>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</si>
  <si>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</si>
  <si>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</si>
  <si>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</si>
  <si>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</si>
  <si>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</si>
  <si>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</si>
  <si>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</si>
  <si>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</si>
  <si>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</si>
  <si>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</si>
  <si>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</si>
  <si>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</si>
  <si>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</si>
  <si>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</si>
  <si>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</si>
  <si>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</si>
  <si>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</si>
  <si>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</si>
  <si>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</si>
  <si>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</si>
  <si>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</si>
  <si>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</si>
  <si>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</si>
  <si>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</si>
  <si>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</si>
  <si>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</si>
  <si>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</si>
  <si>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</si>
  <si>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</si>
  <si>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</si>
  <si>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</si>
  <si>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</si>
  <si>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</si>
  <si>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</si>
  <si>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</si>
  <si>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</si>
  <si>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</si>
  <si>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</si>
  <si>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</si>
  <si>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</si>
  <si>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</si>
  <si>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</si>
  <si>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</si>
  <si>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</si>
  <si>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</si>
  <si>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</si>
  <si>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</si>
  <si>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</si>
  <si>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</si>
  <si>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</si>
  <si>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</si>
  <si>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</si>
  <si>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</si>
  <si>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</si>
  <si>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</si>
  <si>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</si>
  <si>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</si>
  <si>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</si>
  <si>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</si>
  <si>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</si>
  <si>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</si>
  <si>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</si>
  <si>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</si>
  <si>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</si>
  <si>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</si>
  <si>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</si>
  <si>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</si>
  <si>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</si>
  <si>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</si>
  <si>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</si>
  <si>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</si>
  <si>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</si>
  <si>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</si>
  <si>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</si>
  <si>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</si>
  <si>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</si>
  <si>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</si>
  <si>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</si>
  <si>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</si>
  <si>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</si>
  <si>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</si>
  <si>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</si>
  <si>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</si>
  <si>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</si>
  <si>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</si>
  <si>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</si>
  <si>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</si>
  <si>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</si>
  <si>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</si>
  <si>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</si>
  <si>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</si>
  <si>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</si>
  <si>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</si>
  <si>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</si>
  <si>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</si>
  <si>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</si>
  <si>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</si>
  <si>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</si>
  <si>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</si>
  <si>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</si>
  <si>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</si>
  <si>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</si>
  <si>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</si>
  <si>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</si>
  <si>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</si>
  <si>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</si>
  <si>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</si>
  <si>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</si>
  <si>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</si>
  <si>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</si>
  <si>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</si>
  <si>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</si>
  <si>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</si>
  <si>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</si>
  <si>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</si>
  <si>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</si>
  <si>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</si>
  <si>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</si>
  <si>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</si>
  <si>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</si>
  <si>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</si>
  <si>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</si>
  <si>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</si>
  <si>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</si>
  <si>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</si>
  <si>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</si>
  <si>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</si>
  <si>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</si>
  <si>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</si>
  <si>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</si>
  <si>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</si>
  <si>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</si>
  <si>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</si>
  <si>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</si>
  <si>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</si>
  <si>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</si>
  <si>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</si>
  <si>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</si>
  <si>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</si>
  <si>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</si>
  <si>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</si>
  <si>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</si>
  <si>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</si>
  <si>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</si>
  <si>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</si>
  <si>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</si>
  <si>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</si>
  <si>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</si>
  <si>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</si>
  <si>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</si>
  <si>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</si>
  <si>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</si>
  <si>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</si>
  <si>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</si>
  <si>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</si>
  <si>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</si>
  <si>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</si>
  <si>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</si>
  <si>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</si>
  <si>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</si>
  <si>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</si>
  <si>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</si>
  <si>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</si>
  <si>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</si>
  <si>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</si>
  <si>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</si>
  <si>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</si>
  <si>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</si>
  <si>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</si>
  <si>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</si>
  <si>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</si>
  <si>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</si>
  <si>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</si>
  <si>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</si>
  <si>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</si>
  <si>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</si>
  <si>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</si>
  <si>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</si>
  <si>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</si>
  <si>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</si>
  <si>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</si>
  <si>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</si>
  <si>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</si>
  <si>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</si>
  <si>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</si>
  <si>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</si>
  <si>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</si>
  <si>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</si>
  <si>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</si>
  <si>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</si>
  <si>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</si>
  <si>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</si>
  <si>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</si>
  <si>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</si>
  <si>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</si>
  <si>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</si>
  <si>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</si>
  <si>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</si>
  <si>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</si>
  <si>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</si>
  <si>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</si>
  <si>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</si>
  <si>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</si>
  <si>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</si>
  <si>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</si>
  <si>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</si>
  <si>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</si>
  <si>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</si>
  <si>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</si>
  <si>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</si>
  <si>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</si>
  <si>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</si>
  <si>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</si>
  <si>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</si>
  <si>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</si>
  <si>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</si>
  <si>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</si>
  <si>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</si>
  <si>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</si>
  <si>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</si>
  <si>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</si>
  <si>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</si>
  <si>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</si>
  <si>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</si>
  <si>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</si>
  <si>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</si>
  <si>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</si>
  <si>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</si>
  <si>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</si>
  <si>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</si>
  <si>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</si>
  <si>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</si>
  <si>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</si>
  <si>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</si>
  <si>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</si>
  <si>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</si>
  <si>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</si>
  <si>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</si>
  <si>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</si>
  <si>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</si>
  <si>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</si>
  <si>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</si>
  <si>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</si>
  <si>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</si>
  <si>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</si>
  <si>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</si>
  <si>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</si>
  <si>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</si>
  <si>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</si>
  <si>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</si>
  <si>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</si>
  <si>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</si>
  <si>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</si>
  <si>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</si>
  <si>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</si>
  <si>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</si>
  <si>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</si>
  <si>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</si>
  <si>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</si>
  <si>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</si>
  <si>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</si>
  <si>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</si>
  <si>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</si>
  <si>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</si>
  <si>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</si>
  <si>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</si>
  <si>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</si>
  <si>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</si>
  <si>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</si>
  <si>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</si>
  <si>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</si>
  <si>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</si>
  <si>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</si>
  <si>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</si>
  <si>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</si>
  <si>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</si>
  <si>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</si>
  <si>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</si>
  <si>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</si>
  <si>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</si>
  <si>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</si>
  <si>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</si>
  <si>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</si>
  <si>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</si>
  <si>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</si>
  <si>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</si>
  <si>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</si>
  <si>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</si>
  <si>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</si>
  <si>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</si>
  <si>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</si>
  <si>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</si>
  <si>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</si>
  <si>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</si>
  <si>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</si>
  <si>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</si>
  <si>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</si>
  <si>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</si>
  <si>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</si>
  <si>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</si>
  <si>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</si>
  <si>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</si>
  <si>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</si>
  <si>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</si>
  <si>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</si>
  <si>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</si>
  <si>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</si>
  <si>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</si>
  <si>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</si>
  <si>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</si>
  <si>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</si>
  <si>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</si>
  <si>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</si>
  <si>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</si>
  <si>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</si>
  <si>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</si>
  <si>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</si>
  <si>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</si>
  <si>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</si>
  <si>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</si>
  <si>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</si>
  <si>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</si>
  <si>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</si>
  <si>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</si>
  <si>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</si>
  <si>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</si>
  <si>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</si>
  <si>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</si>
  <si>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</si>
  <si>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</si>
  <si>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</si>
  <si>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</si>
  <si>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</si>
  <si>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</si>
  <si>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</si>
  <si>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</si>
  <si>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</si>
  <si>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</si>
  <si>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</si>
  <si>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</si>
  <si>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</si>
  <si>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</si>
  <si>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</si>
  <si>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</si>
  <si>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</si>
  <si>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</si>
  <si>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</si>
  <si>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</si>
  <si>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</si>
  <si>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</si>
  <si>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</si>
  <si>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</si>
  <si>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</si>
  <si>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</si>
  <si>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</si>
  <si>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</si>
  <si>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</si>
  <si>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</si>
  <si>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</si>
  <si>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</si>
  <si>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</si>
  <si>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</si>
  <si>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</si>
  <si>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</si>
  <si>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</si>
  <si>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</si>
  <si>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</si>
  <si>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</si>
  <si>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</si>
  <si>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</si>
  <si>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</si>
  <si>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</si>
  <si>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</si>
  <si>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</si>
  <si>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</si>
  <si>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</si>
  <si>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</si>
  <si>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</si>
  <si>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</si>
  <si>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</si>
  <si>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</si>
  <si>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</si>
  <si>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</si>
  <si>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</si>
  <si>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</si>
  <si>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</si>
  <si>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</si>
  <si>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</si>
  <si>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</si>
  <si>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</si>
  <si>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</si>
  <si>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</si>
  <si>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</si>
  <si>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</si>
  <si>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</si>
  <si>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</si>
  <si>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</si>
  <si>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</si>
  <si>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</si>
  <si>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</si>
  <si>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</si>
  <si>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</si>
  <si>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</si>
  <si>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</si>
  <si>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</si>
  <si>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</si>
  <si>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</si>
  <si>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</si>
  <si>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</si>
  <si>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</si>
  <si>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</si>
  <si>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</si>
  <si>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</si>
  <si>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</si>
  <si>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</si>
  <si>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</si>
  <si>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</si>
  <si>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</si>
  <si>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</si>
  <si>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</si>
  <si>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</si>
  <si>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</si>
  <si>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</si>
  <si>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</si>
  <si>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</si>
  <si>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</si>
  <si>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</si>
  <si>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</si>
  <si>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</si>
  <si>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</si>
  <si>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</si>
  <si>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</si>
  <si>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</si>
  <si>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</si>
  <si>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</si>
  <si>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</si>
  <si>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</si>
  <si>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</si>
  <si>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</si>
  <si>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</si>
  <si>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</si>
  <si>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</si>
  <si>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</si>
  <si>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</si>
  <si>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</si>
  <si>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</si>
  <si>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</si>
  <si>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</si>
  <si>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</si>
  <si>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</si>
  <si>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</si>
  <si>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</si>
  <si>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</si>
  <si>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</si>
  <si>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</si>
  <si>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</si>
  <si>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</si>
  <si>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</si>
  <si>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</si>
  <si>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</si>
  <si>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</si>
  <si>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</si>
  <si>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</si>
  <si>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</si>
  <si>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</si>
  <si>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</si>
  <si>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</si>
  <si>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</si>
  <si>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</si>
  <si>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</si>
  <si>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</si>
  <si>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</si>
  <si>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</si>
  <si>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</si>
  <si>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</si>
  <si>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</si>
  <si>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</si>
  <si>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</si>
  <si>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</si>
  <si>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</si>
  <si>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</si>
  <si>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</si>
  <si>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</si>
  <si>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</si>
  <si>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</si>
  <si>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</si>
  <si>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</si>
  <si>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</si>
  <si>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</si>
  <si>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</si>
  <si>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</si>
  <si>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</si>
  <si>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</si>
  <si>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</si>
  <si>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</si>
  <si>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</si>
  <si>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</si>
  <si>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</si>
  <si>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</si>
  <si>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</si>
  <si>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</si>
  <si>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</si>
  <si>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</si>
  <si>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</si>
  <si>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</si>
  <si>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</si>
  <si>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</si>
  <si>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</si>
  <si>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</si>
  <si>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</si>
  <si>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</si>
  <si>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</si>
  <si>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</si>
  <si>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</si>
  <si>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</si>
  <si>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</si>
  <si>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</si>
  <si>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</si>
  <si>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</si>
  <si>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</si>
  <si>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</si>
  <si>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</si>
  <si>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</si>
  <si>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</si>
  <si>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</si>
  <si>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</si>
  <si>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</si>
  <si>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</si>
  <si>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</si>
  <si>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</si>
  <si>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</si>
  <si>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</si>
  <si>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</si>
  <si>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</si>
  <si>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</si>
  <si>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</si>
  <si>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</si>
  <si>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</si>
  <si>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</si>
  <si>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</si>
  <si>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</si>
  <si>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</si>
  <si>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</si>
  <si>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</si>
  <si>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</si>
  <si>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</si>
  <si>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</si>
  <si>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</si>
  <si>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</si>
  <si>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</si>
  <si>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</si>
  <si>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</si>
  <si>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</si>
  <si>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</si>
  <si>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</si>
  <si>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</si>
  <si>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</si>
  <si>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</si>
  <si>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</si>
  <si>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</si>
  <si>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</si>
  <si>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</si>
  <si>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</si>
  <si>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</si>
  <si>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</si>
  <si>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</si>
  <si>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</si>
  <si>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</si>
  <si>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</si>
  <si>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</si>
  <si>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</si>
  <si>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</si>
  <si>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</si>
  <si>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</si>
  <si>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</si>
  <si>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</si>
  <si>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</si>
  <si>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</si>
  <si>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</si>
  <si>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</si>
  <si>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</si>
  <si>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</si>
  <si>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</si>
  <si>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</si>
  <si>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</si>
  <si>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</si>
  <si>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</si>
  <si>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</si>
  <si>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</si>
  <si>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</si>
  <si>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</si>
  <si>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</si>
  <si>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</si>
  <si>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</si>
  <si>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</si>
  <si>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</si>
  <si>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</si>
  <si>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</si>
  <si>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</si>
  <si>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</si>
  <si>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</si>
  <si>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</si>
  <si>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</si>
  <si>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</si>
  <si>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</si>
  <si>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</si>
  <si>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</si>
  <si>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</si>
  <si>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</si>
  <si>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</si>
  <si>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</si>
  <si>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</si>
  <si>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</si>
  <si>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</si>
  <si>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</si>
  <si>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</si>
  <si>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</si>
  <si>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</si>
  <si>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</si>
  <si>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</si>
  <si>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</si>
  <si>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</si>
  <si>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</si>
  <si>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</si>
  <si>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</si>
  <si>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</si>
  <si>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</si>
  <si>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</si>
  <si>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</si>
  <si>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</si>
  <si>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</si>
  <si>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</si>
  <si>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</si>
  <si>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</si>
  <si>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</si>
  <si>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</si>
  <si>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</si>
  <si>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</si>
  <si>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</si>
  <si>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</si>
  <si>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</si>
  <si>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</si>
  <si>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</si>
  <si>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</si>
  <si>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</si>
  <si>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</si>
  <si>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</si>
  <si>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</si>
  <si>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</si>
  <si>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</si>
  <si>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</si>
  <si>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</si>
  <si>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</si>
  <si>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</si>
  <si>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</si>
  <si>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</si>
  <si>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</si>
  <si>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</si>
  <si>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</si>
  <si>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</si>
  <si>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</si>
  <si>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</si>
  <si>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</si>
  <si>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</si>
  <si>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</si>
  <si>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</si>
  <si>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</si>
  <si>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</si>
  <si>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</si>
  <si>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</si>
  <si>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</si>
  <si>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</si>
  <si>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</si>
  <si>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</si>
  <si>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</si>
  <si>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</si>
  <si>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</si>
  <si>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</si>
  <si>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</si>
  <si>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</si>
  <si>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</si>
  <si>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</si>
  <si>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</si>
  <si>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</si>
  <si>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</si>
  <si>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</si>
  <si>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</si>
  <si>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</si>
  <si>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</si>
  <si>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</si>
  <si>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</si>
  <si>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</si>
  <si>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</si>
  <si>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</si>
  <si>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</si>
  <si>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</si>
  <si>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</si>
  <si>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</si>
  <si>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</si>
  <si>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</si>
  <si>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</si>
  <si>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</si>
  <si>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</si>
  <si>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</si>
  <si>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</si>
  <si>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</si>
  <si>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</si>
  <si>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</si>
  <si>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</si>
  <si>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</si>
  <si>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</si>
  <si>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</si>
  <si>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</si>
  <si>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</si>
  <si>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</si>
  <si>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</si>
  <si>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</si>
  <si>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</si>
  <si>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</si>
  <si>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</si>
  <si>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</si>
  <si>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</si>
  <si>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</si>
  <si>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</si>
  <si>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</si>
  <si>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</si>
  <si>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</si>
  <si>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</si>
  <si>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</si>
  <si>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</si>
  <si>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</si>
  <si>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</si>
  <si>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</si>
  <si>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</si>
  <si>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</si>
  <si>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</si>
  <si>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</si>
  <si>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</si>
  <si>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</si>
  <si>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</si>
  <si>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</si>
  <si>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</si>
  <si>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</si>
  <si>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</si>
  <si>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</si>
  <si>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</si>
  <si>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</si>
  <si>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</si>
  <si>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</si>
  <si>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</si>
  <si>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</si>
  <si>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</si>
  <si>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</si>
  <si>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</si>
  <si>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</si>
  <si>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</si>
  <si>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</si>
  <si>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</si>
  <si>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</si>
  <si>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</si>
  <si>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</si>
  <si>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</si>
  <si>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</si>
  <si>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</si>
  <si>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</si>
  <si>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</si>
  <si>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</si>
  <si>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</si>
  <si>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</si>
  <si>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</si>
  <si>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</si>
  <si>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</si>
  <si>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</si>
  <si>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</si>
  <si>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</si>
  <si>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</si>
  <si>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</si>
  <si>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</si>
  <si>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</si>
  <si>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</si>
  <si>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</si>
  <si>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</si>
  <si>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</si>
  <si>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</si>
  <si>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</si>
  <si>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</si>
  <si>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</si>
  <si>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</si>
  <si>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</si>
  <si>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</si>
  <si>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</si>
  <si>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</si>
  <si>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</si>
  <si>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</si>
  <si>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</si>
  <si>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</si>
  <si>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</si>
  <si>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</si>
  <si>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</si>
  <si>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</si>
  <si>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</si>
  <si>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</si>
  <si>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</si>
  <si>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</si>
  <si>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</si>
  <si>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</si>
  <si>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</si>
  <si>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</si>
  <si>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</si>
  <si>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</si>
  <si>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</si>
  <si>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</si>
  <si>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</si>
  <si>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</si>
  <si>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</si>
  <si>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</si>
  <si>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</si>
  <si>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</si>
  <si>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</si>
  <si>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</si>
  <si>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</si>
  <si>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</si>
  <si>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</si>
  <si>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</si>
  <si>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</si>
  <si>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</si>
  <si>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</si>
  <si>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</si>
  <si>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</si>
  <si>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</si>
  <si>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</si>
  <si>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</si>
  <si>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</si>
  <si>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</si>
  <si>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</si>
  <si>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</si>
  <si>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</si>
  <si>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</si>
  <si>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</si>
  <si>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</si>
  <si>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</si>
  <si>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</si>
  <si>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</si>
  <si>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</si>
  <si>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</si>
  <si>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</si>
  <si>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</si>
  <si>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</si>
  <si>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</si>
  <si>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</si>
  <si>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</si>
  <si>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</si>
  <si>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</si>
  <si>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</si>
  <si>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</si>
  <si>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</si>
  <si>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</si>
  <si>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</si>
  <si>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</si>
  <si>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</si>
  <si>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</si>
  <si>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</si>
  <si>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</si>
  <si>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</si>
  <si>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</si>
  <si>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</si>
  <si>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</si>
  <si>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</si>
  <si>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</si>
  <si>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</si>
  <si>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</si>
  <si>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</si>
  <si>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</si>
  <si>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</si>
  <si>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</si>
  <si>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</si>
  <si>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</si>
  <si>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</si>
  <si>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</si>
  <si>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</si>
  <si>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</si>
  <si>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</si>
  <si>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</si>
  <si>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</si>
  <si>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</si>
  <si>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</si>
  <si>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</si>
  <si>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</si>
  <si>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</si>
  <si>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</si>
  <si>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</si>
  <si>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</si>
  <si>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</si>
  <si>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</si>
  <si>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</si>
  <si>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</si>
  <si>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</si>
  <si>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</si>
  <si>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</si>
  <si>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</si>
  <si>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</si>
  <si>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</si>
  <si>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</si>
  <si>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</si>
  <si>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</si>
  <si>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</si>
  <si>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</si>
  <si>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</si>
  <si>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</si>
  <si>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</si>
  <si>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</si>
  <si>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</si>
  <si>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</si>
  <si>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</si>
  <si>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</si>
  <si>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</si>
  <si>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</si>
  <si>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</si>
  <si>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</si>
  <si>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</si>
  <si>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</si>
  <si>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</si>
  <si>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</si>
  <si>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</si>
  <si>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</si>
  <si>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</si>
  <si>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</si>
  <si>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</si>
  <si>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</si>
  <si>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</si>
  <si>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</si>
  <si>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</si>
  <si>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</si>
  <si>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</si>
  <si>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</si>
  <si>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</si>
  <si>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</si>
  <si>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</si>
  <si>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</si>
  <si>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</si>
  <si>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</si>
  <si>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</si>
  <si>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</si>
  <si>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</si>
  <si>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</si>
  <si>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</si>
  <si>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</si>
  <si>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</si>
  <si>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</si>
  <si>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</si>
  <si>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</si>
  <si>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</si>
  <si>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</si>
  <si>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</si>
  <si>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</si>
  <si>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</si>
  <si>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</si>
  <si>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</si>
  <si>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</si>
  <si>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</si>
  <si>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</si>
  <si>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</si>
  <si>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</si>
  <si>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</si>
  <si>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</si>
  <si>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</si>
  <si>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</si>
  <si>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</si>
  <si>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</si>
  <si>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</si>
  <si>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</si>
  <si>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</si>
  <si>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</si>
  <si>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</si>
  <si>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</si>
  <si>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</si>
  <si>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</si>
  <si>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</si>
  <si>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</si>
  <si>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</si>
  <si>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</si>
  <si>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</si>
  <si>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</si>
  <si>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</si>
  <si>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</si>
  <si>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</si>
  <si>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</si>
  <si>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</si>
  <si>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</si>
  <si>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</si>
  <si>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</si>
  <si>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</si>
  <si>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</si>
  <si>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</si>
  <si>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</si>
  <si>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</si>
  <si>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</si>
  <si>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</si>
  <si>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</si>
  <si>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</si>
  <si>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</si>
  <si>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</si>
  <si>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</si>
  <si>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</si>
  <si>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</si>
  <si>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</si>
  <si>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</si>
  <si>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</si>
  <si>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</si>
  <si>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</si>
  <si>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</si>
  <si>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</si>
  <si>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</si>
  <si>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</si>
  <si>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</si>
  <si>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</si>
  <si>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</si>
  <si>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</si>
  <si>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</si>
  <si>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</si>
  <si>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</si>
  <si>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</si>
  <si>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</si>
  <si>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</si>
  <si>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</si>
  <si>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</si>
  <si>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</si>
  <si>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</si>
  <si>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</si>
  <si>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</si>
  <si>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</si>
  <si>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</si>
  <si>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</si>
  <si>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</si>
  <si>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</si>
  <si>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</si>
  <si>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</si>
  <si>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</si>
  <si>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</si>
  <si>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</si>
  <si>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</si>
  <si>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</si>
  <si>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</si>
  <si>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</si>
  <si>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</si>
  <si>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</si>
  <si>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</si>
  <si>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</si>
  <si>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</si>
  <si>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</si>
  <si>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</si>
  <si>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</si>
  <si>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</si>
  <si>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</si>
  <si>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</si>
  <si>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</si>
  <si>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</si>
  <si>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</si>
  <si>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</si>
  <si>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</si>
  <si>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</si>
  <si>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</si>
  <si>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</si>
  <si>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</si>
  <si>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</si>
  <si>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</si>
  <si>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</si>
  <si>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</si>
  <si>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</si>
  <si>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</si>
  <si>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</si>
  <si>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</si>
  <si>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</si>
  <si>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</si>
  <si>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</si>
  <si>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</si>
  <si>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</si>
  <si>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</si>
  <si>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</si>
  <si>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</si>
  <si>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</si>
  <si>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</si>
  <si>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</si>
  <si>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</si>
  <si>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</si>
  <si>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</si>
  <si>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</si>
  <si>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</si>
  <si>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</si>
  <si>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</si>
  <si>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</si>
  <si>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</si>
  <si>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</si>
  <si>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</si>
  <si>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</si>
  <si>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</si>
  <si>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</si>
  <si>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</si>
  <si>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</si>
  <si>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</si>
  <si>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</si>
  <si>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</si>
  <si>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</si>
  <si>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</si>
  <si>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</si>
  <si>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</si>
  <si>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</si>
  <si>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</si>
  <si>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</si>
  <si>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</si>
  <si>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</si>
  <si>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</si>
  <si>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</si>
  <si>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</si>
  <si>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</si>
  <si>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</si>
  <si>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</si>
  <si>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</si>
  <si>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</si>
  <si>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</si>
  <si>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</si>
  <si>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</si>
  <si>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</si>
  <si>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</si>
  <si>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</si>
  <si>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</si>
  <si>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</si>
  <si>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</si>
  <si>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</si>
  <si>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</si>
  <si>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</si>
  <si>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</si>
  <si>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</si>
  <si>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</si>
  <si>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</si>
  <si>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</si>
  <si>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</si>
  <si>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</si>
  <si>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</si>
  <si>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</si>
  <si>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</si>
  <si>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</si>
  <si>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</si>
  <si>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</si>
  <si>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</si>
  <si>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</si>
  <si>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</si>
  <si>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</si>
  <si>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</si>
  <si>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</si>
  <si>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</si>
  <si>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</si>
  <si>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</si>
  <si>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</si>
  <si>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</si>
  <si>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</si>
  <si>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</si>
  <si>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</si>
  <si>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</si>
  <si>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</si>
  <si>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</si>
  <si>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</si>
  <si>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</si>
  <si>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</si>
  <si>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</si>
  <si>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</si>
  <si>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</si>
  <si>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</si>
  <si>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</si>
  <si>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</si>
  <si>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</si>
  <si>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</si>
  <si>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</si>
  <si>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</si>
  <si>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</si>
  <si>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</si>
  <si>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</si>
  <si>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</si>
  <si>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</si>
  <si>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</si>
  <si>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</si>
  <si>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</si>
  <si>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</si>
  <si>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</si>
  <si>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</si>
  <si>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</si>
  <si>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</si>
  <si>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</si>
  <si>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</si>
  <si>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</si>
  <si>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</si>
  <si>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</si>
  <si>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</si>
  <si>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</si>
  <si>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</si>
  <si>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</si>
  <si>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</si>
  <si>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</si>
  <si>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</si>
  <si>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</si>
  <si>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</si>
  <si>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</si>
  <si>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</si>
  <si>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</si>
  <si>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</si>
  <si>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</si>
  <si>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</si>
  <si>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</si>
  <si>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</si>
  <si>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</si>
  <si>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</si>
  <si>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</si>
  <si>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</si>
  <si>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</si>
  <si>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</si>
  <si>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</si>
  <si>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</si>
  <si>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</si>
  <si>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</si>
  <si>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</si>
  <si>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</si>
  <si>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</si>
  <si>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</si>
  <si>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</si>
  <si>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</si>
  <si>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</si>
  <si>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</si>
  <si>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</si>
  <si>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</si>
  <si>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</si>
  <si>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</si>
  <si>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</si>
  <si>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</si>
  <si>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</si>
  <si>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</si>
  <si>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</si>
  <si>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</si>
  <si>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</si>
  <si>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</si>
  <si>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</si>
  <si>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</si>
  <si>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</si>
  <si>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</si>
  <si>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</si>
  <si>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</si>
  <si>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</si>
  <si>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</si>
  <si>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</si>
  <si>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</si>
  <si>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</si>
  <si>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</si>
  <si>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</si>
  <si>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</si>
  <si>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</si>
  <si>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</si>
  <si>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</si>
  <si>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</si>
  <si>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</si>
  <si>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</si>
  <si>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</si>
  <si>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</si>
  <si>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</si>
  <si>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</si>
  <si>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</si>
  <si>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</si>
  <si>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</si>
  <si>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</si>
  <si>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</si>
  <si>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</si>
  <si>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</si>
  <si>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</si>
  <si>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</si>
  <si>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</si>
  <si>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</si>
  <si>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</si>
  <si>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</si>
  <si>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</si>
  <si>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</si>
  <si>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</si>
  <si>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</si>
  <si>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</si>
  <si>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</si>
  <si>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</si>
  <si>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</si>
  <si>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</si>
  <si>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</si>
  <si>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</si>
  <si>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</si>
  <si>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</si>
  <si>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</si>
  <si>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</si>
  <si>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</si>
  <si>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</si>
  <si>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</si>
  <si>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</si>
  <si>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</si>
  <si>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</si>
  <si>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</si>
  <si>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</si>
  <si>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</si>
  <si>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</si>
  <si>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</si>
  <si>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</si>
  <si>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</si>
  <si>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</si>
  <si>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</si>
  <si>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</si>
  <si>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</si>
  <si>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</si>
  <si>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</si>
  <si>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</si>
  <si>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</si>
  <si>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</si>
  <si>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</si>
  <si>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</si>
  <si>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</si>
  <si>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</si>
  <si>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</si>
  <si>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</si>
  <si>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</si>
  <si>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</si>
  <si>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</si>
  <si>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</si>
  <si>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</si>
  <si>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</si>
  <si>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</si>
  <si>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</si>
  <si>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</si>
  <si>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</si>
  <si>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</si>
  <si>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</si>
  <si>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</si>
  <si>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</si>
  <si>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</si>
  <si>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</si>
  <si>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</si>
  <si>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</si>
  <si>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</si>
  <si>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</si>
  <si>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</si>
  <si>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</si>
  <si>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</si>
  <si>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</si>
  <si>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</si>
  <si>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</si>
  <si>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</si>
  <si>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</si>
  <si>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</si>
  <si>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</si>
  <si>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</si>
  <si>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</si>
  <si>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</si>
  <si>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</si>
  <si>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</si>
  <si>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</si>
  <si>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</si>
  <si>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</si>
  <si>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</si>
  <si>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</si>
  <si>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</si>
  <si>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</si>
  <si>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</si>
  <si>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</si>
  <si>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</si>
  <si>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</si>
  <si>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</si>
  <si>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</si>
  <si>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</si>
  <si>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</si>
  <si>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</si>
  <si>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</si>
  <si>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</si>
  <si>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</si>
  <si>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</si>
  <si>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</si>
  <si>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</si>
  <si>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</si>
  <si>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</si>
  <si>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</si>
  <si>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</si>
  <si>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</si>
  <si>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</si>
  <si>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</si>
  <si>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</si>
  <si>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</si>
  <si>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</si>
  <si>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</si>
  <si>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</si>
  <si>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</si>
  <si>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</si>
  <si>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</si>
  <si>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</si>
  <si>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</si>
  <si>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</si>
  <si>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</si>
  <si>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</si>
  <si>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</si>
  <si>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</si>
  <si>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</si>
  <si>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</si>
  <si>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</si>
  <si>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</si>
  <si>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</si>
  <si>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</si>
  <si>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</si>
  <si>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</si>
  <si>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</si>
  <si>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</si>
  <si>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</si>
  <si>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</si>
  <si>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</si>
  <si>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</si>
  <si>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</si>
  <si>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</si>
  <si>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</si>
  <si>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</si>
  <si>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</si>
  <si>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</si>
  <si>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</si>
  <si>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</si>
  <si>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</si>
  <si>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</si>
  <si>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</si>
  <si>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</si>
  <si>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</si>
  <si>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</si>
  <si>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</si>
  <si>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</si>
  <si>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</si>
  <si>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</si>
  <si>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</si>
  <si>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</si>
  <si>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</si>
  <si>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</si>
  <si>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</si>
  <si>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</si>
  <si>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</si>
  <si>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</si>
  <si>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</si>
  <si>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</si>
  <si>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</si>
  <si>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</si>
  <si>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</si>
  <si>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</si>
  <si>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</si>
  <si>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</si>
  <si>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</si>
  <si>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</si>
  <si>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</si>
  <si>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</si>
  <si>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</si>
  <si>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</si>
  <si>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</si>
  <si>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</si>
  <si>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</si>
  <si>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</si>
  <si>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</si>
  <si>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</si>
  <si>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</si>
  <si>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</si>
  <si>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</si>
  <si>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</si>
  <si>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</si>
  <si>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</si>
  <si>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</si>
  <si>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</si>
  <si>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</si>
  <si>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</si>
  <si>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</si>
  <si>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</si>
  <si>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</si>
  <si>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</si>
  <si>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</si>
  <si>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</si>
  <si>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</si>
  <si>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</si>
  <si>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</si>
  <si>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</si>
  <si>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</si>
  <si>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</si>
  <si>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</si>
  <si>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</si>
  <si>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</si>
  <si>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</si>
  <si>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</si>
  <si>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</si>
  <si>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</si>
  <si>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</si>
  <si>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</si>
  <si>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</si>
  <si>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</si>
  <si>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</si>
  <si>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</si>
  <si>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</si>
  <si>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</si>
  <si>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</si>
  <si>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</si>
  <si>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</si>
  <si>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</si>
  <si>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</si>
  <si>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</si>
  <si>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</si>
  <si>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</si>
  <si>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</si>
  <si>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</si>
  <si>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</si>
  <si>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</si>
  <si>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</si>
  <si>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</si>
  <si>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</si>
  <si>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</si>
  <si>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</si>
  <si>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</si>
  <si>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</si>
  <si>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</si>
  <si>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</si>
  <si>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</si>
  <si>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</si>
  <si>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</si>
  <si>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</si>
  <si>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</si>
  <si>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</si>
  <si>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</si>
  <si>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</si>
  <si>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</si>
  <si>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</si>
  <si>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</si>
  <si>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</si>
  <si>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</si>
  <si>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</si>
  <si>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</si>
  <si>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</si>
  <si>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</si>
  <si>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</si>
  <si>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</si>
  <si>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</si>
  <si>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</si>
  <si>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</si>
  <si>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</si>
  <si>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</si>
  <si>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</si>
  <si>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</si>
  <si>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</si>
  <si>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</si>
  <si>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</si>
  <si>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</si>
  <si>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</si>
  <si>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</si>
  <si>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</si>
  <si>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</si>
  <si>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</si>
  <si>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</si>
  <si>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</si>
  <si>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</si>
  <si>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</si>
  <si>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</si>
  <si>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</si>
  <si>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</si>
  <si>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</si>
  <si>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</si>
  <si>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</si>
  <si>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</si>
  <si>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</si>
  <si>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</si>
  <si>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</si>
  <si>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</si>
  <si>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</si>
  <si>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</si>
  <si>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</si>
  <si>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</si>
  <si>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</si>
  <si>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</si>
  <si>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</si>
  <si>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</si>
  <si>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</si>
  <si>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</si>
  <si>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</si>
  <si>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</si>
  <si>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</si>
  <si>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</si>
  <si>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</si>
  <si>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</si>
  <si>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</si>
  <si>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</si>
  <si>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</si>
  <si>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</si>
  <si>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</si>
  <si>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</si>
  <si>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</si>
  <si>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</si>
  <si>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</si>
  <si>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</si>
  <si>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</si>
  <si>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</si>
  <si>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</si>
  <si>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</si>
  <si>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</si>
  <si>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</si>
  <si>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</si>
  <si>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</si>
  <si>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</si>
  <si>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</si>
  <si>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</si>
  <si>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</si>
  <si>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</si>
  <si>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</si>
  <si>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</si>
  <si>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</si>
  <si>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</si>
  <si>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</si>
  <si>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</si>
  <si>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</si>
  <si>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</si>
  <si>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</si>
  <si>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</si>
  <si>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</si>
  <si>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</si>
  <si>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</si>
  <si>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</si>
  <si>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</si>
  <si>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</si>
  <si>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</si>
  <si>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</si>
  <si>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</si>
  <si>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</si>
  <si>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</si>
  <si>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</si>
  <si>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</si>
  <si>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</si>
  <si>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</si>
  <si>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</si>
  <si>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</si>
  <si>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</si>
  <si>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</si>
  <si>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</si>
  <si>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</si>
  <si>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</si>
  <si>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</si>
  <si>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</si>
  <si>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</si>
  <si>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</si>
  <si>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</si>
  <si>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</si>
  <si>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</si>
  <si>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</si>
  <si>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</si>
  <si>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</si>
  <si>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</si>
  <si>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</si>
  <si>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</si>
  <si>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</si>
  <si>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</si>
  <si>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</si>
  <si>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</si>
  <si>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</si>
  <si>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</si>
  <si>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</si>
  <si>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</si>
  <si>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</si>
  <si>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</si>
  <si>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</si>
  <si>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</si>
  <si>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</si>
  <si>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</si>
  <si>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</si>
  <si>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</si>
  <si>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</si>
  <si>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</si>
  <si>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</si>
  <si>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</si>
  <si>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</si>
  <si>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</si>
  <si>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</si>
  <si>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</si>
  <si>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</si>
  <si>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</si>
  <si>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</si>
  <si>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</si>
  <si>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</si>
  <si>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</si>
  <si>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</si>
  <si>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</si>
  <si>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</si>
  <si>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</si>
  <si>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</si>
  <si>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</si>
  <si>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</si>
  <si>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</si>
  <si>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</si>
  <si>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</si>
  <si>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</si>
  <si>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</si>
  <si>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</si>
  <si>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</si>
  <si>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</si>
  <si>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</si>
  <si>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</si>
  <si>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</si>
  <si>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</si>
  <si>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</si>
  <si>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</si>
  <si>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</si>
  <si>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</si>
  <si>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</si>
  <si>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</si>
  <si>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</si>
  <si>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</si>
  <si>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</si>
  <si>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</si>
  <si>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</si>
  <si>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</si>
  <si>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</si>
  <si>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</si>
  <si>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</si>
  <si>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</si>
  <si>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</si>
  <si>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</si>
  <si>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</si>
  <si>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</si>
  <si>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</si>
  <si>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</si>
  <si>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</si>
  <si>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</si>
  <si>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</si>
  <si>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</si>
  <si>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</si>
  <si>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</si>
  <si>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</si>
  <si>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</si>
  <si>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</si>
  <si>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</si>
  <si>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</si>
  <si>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</si>
  <si>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</si>
  <si>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</si>
  <si>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</si>
  <si>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</si>
  <si>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</si>
  <si>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</si>
  <si>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</si>
  <si>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</si>
  <si>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</si>
  <si>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</si>
  <si>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</si>
  <si>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</si>
  <si>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</si>
  <si>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</si>
  <si>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</si>
  <si>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</si>
  <si>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</si>
  <si>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</si>
  <si>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</si>
  <si>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</si>
  <si>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</si>
  <si>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</si>
  <si>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</si>
  <si>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</si>
  <si>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</si>
  <si>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</si>
  <si>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</si>
  <si>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</si>
  <si>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</si>
  <si>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</si>
  <si>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</si>
  <si>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</si>
  <si>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</si>
  <si>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</si>
  <si>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</si>
  <si>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</si>
  <si>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</si>
  <si>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</si>
  <si>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</si>
  <si>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</si>
  <si>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</si>
  <si>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</si>
  <si>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</si>
  <si>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</si>
  <si>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</si>
  <si>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</si>
  <si>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</si>
  <si>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</si>
  <si>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</si>
  <si>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</si>
  <si>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</si>
  <si>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</si>
  <si>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</si>
  <si>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</si>
  <si>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</si>
  <si>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</si>
  <si>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</si>
  <si>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</si>
  <si>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</si>
  <si>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</si>
  <si>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</si>
  <si>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</si>
  <si>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</si>
  <si>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</si>
  <si>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</si>
  <si>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</si>
  <si>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</si>
  <si>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</si>
  <si>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</si>
  <si>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</si>
  <si>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</si>
  <si>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</si>
  <si>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</si>
  <si>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</si>
  <si>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</si>
  <si>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</si>
  <si>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</si>
  <si>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</si>
  <si>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</si>
  <si>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</si>
  <si>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</si>
  <si>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</si>
  <si>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</si>
  <si>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</si>
  <si>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</si>
  <si>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</si>
  <si>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</si>
  <si>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</si>
  <si>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</si>
  <si>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</si>
  <si>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</si>
  <si>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</si>
  <si>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</si>
  <si>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</si>
  <si>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</si>
  <si>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</si>
  <si>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</si>
  <si>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</si>
  <si>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</si>
  <si>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</si>
  <si>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</si>
  <si>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</si>
  <si>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</si>
  <si>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</si>
  <si>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</si>
  <si>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</si>
  <si>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</si>
  <si>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</si>
  <si>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</si>
  <si>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</si>
  <si>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</si>
  <si>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</si>
  <si>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</si>
  <si>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</si>
  <si>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</si>
  <si>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</si>
  <si>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</si>
  <si>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</si>
  <si>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</si>
  <si>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</si>
  <si>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</si>
  <si>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</si>
  <si>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</si>
  <si>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</si>
  <si>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</si>
  <si>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</si>
  <si>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</si>
  <si>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</si>
  <si>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</si>
  <si>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</si>
  <si>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</si>
  <si>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</si>
  <si>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</si>
  <si>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</si>
  <si>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</si>
  <si>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</si>
  <si>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</si>
  <si>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</si>
  <si>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</si>
  <si>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</si>
  <si>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</si>
  <si>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</si>
  <si>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</si>
  <si>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</si>
  <si>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</si>
  <si>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</si>
  <si>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</si>
  <si>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</si>
  <si>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</si>
  <si>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</si>
  <si>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</si>
  <si>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</si>
  <si>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</si>
  <si>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</si>
  <si>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</si>
  <si>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</si>
  <si>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</si>
  <si>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</si>
  <si>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</si>
  <si>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</si>
  <si>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</si>
  <si>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</si>
  <si>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</si>
  <si>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</si>
  <si>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</si>
  <si>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</si>
  <si>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</si>
  <si>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</si>
  <si>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</si>
  <si>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</si>
  <si>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</si>
  <si>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</si>
  <si>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</si>
  <si>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</si>
  <si>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</si>
  <si>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</si>
  <si>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</si>
  <si>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</si>
  <si>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</si>
  <si>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</si>
  <si>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</si>
  <si>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</si>
  <si>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</si>
  <si>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</si>
  <si>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</si>
  <si>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</si>
  <si>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</si>
  <si>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</si>
  <si>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</si>
  <si>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</si>
  <si>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</si>
  <si>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</si>
  <si>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</si>
  <si>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</si>
  <si>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</si>
  <si>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</si>
  <si>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</si>
  <si>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</si>
  <si>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</si>
  <si>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</si>
  <si>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</si>
  <si>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</si>
  <si>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</si>
  <si>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</si>
  <si>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</si>
  <si>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</si>
  <si>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</si>
  <si>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</si>
  <si>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</si>
  <si>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</si>
  <si>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</si>
  <si>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</si>
  <si>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</si>
  <si>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</si>
  <si>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</si>
  <si>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</si>
  <si>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</si>
  <si>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</si>
  <si>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</si>
  <si>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</si>
  <si>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</si>
  <si>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</si>
  <si>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</si>
  <si>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</si>
  <si>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</si>
  <si>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</si>
  <si>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</si>
  <si>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</si>
  <si>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</si>
  <si>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</si>
  <si>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</si>
  <si>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</si>
  <si>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</si>
  <si>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</si>
  <si>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</si>
  <si>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</si>
  <si>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</si>
  <si>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</si>
  <si>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</si>
  <si>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</si>
  <si>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</si>
  <si>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</si>
  <si>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</si>
  <si>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</si>
  <si>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</si>
  <si>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</si>
  <si>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</si>
  <si>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</si>
  <si>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</si>
  <si>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</si>
  <si>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</si>
  <si>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</si>
  <si>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</si>
  <si>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</si>
  <si>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</si>
  <si>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</si>
  <si>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</si>
  <si>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</si>
  <si>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</si>
  <si>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</si>
  <si>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</si>
  <si>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</si>
  <si>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</si>
  <si>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</si>
  <si>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</si>
  <si>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</si>
  <si>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</si>
  <si>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</si>
  <si>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</si>
  <si>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</si>
  <si>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</si>
  <si>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</si>
  <si>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</si>
  <si>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</si>
  <si>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</si>
  <si>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</si>
  <si>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</si>
  <si>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</si>
  <si>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</si>
  <si>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</si>
  <si>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</si>
  <si>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</si>
  <si>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</si>
  <si>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</si>
  <si>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</si>
  <si>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</si>
  <si>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</si>
  <si>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</si>
  <si>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</si>
  <si>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</si>
  <si>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</si>
  <si>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</si>
  <si>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</si>
  <si>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</si>
  <si>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</si>
  <si>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</si>
  <si>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</si>
  <si>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</si>
  <si>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</si>
  <si>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</si>
  <si>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</si>
  <si>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</si>
  <si>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</si>
  <si>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</si>
  <si>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</si>
  <si>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</si>
  <si>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</si>
  <si>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</si>
  <si>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</si>
  <si>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</si>
  <si>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</si>
  <si>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</si>
  <si>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</si>
  <si>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</si>
  <si>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</si>
  <si>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</si>
  <si>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</si>
  <si>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</si>
  <si>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</si>
  <si>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</si>
  <si>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</si>
  <si>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</si>
  <si>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</si>
  <si>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</si>
  <si>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</si>
  <si>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</si>
  <si>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</si>
  <si>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</si>
  <si>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</si>
  <si>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</si>
  <si>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</si>
  <si>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</si>
  <si>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</si>
  <si>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</si>
  <si>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</si>
  <si>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</si>
  <si>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</si>
  <si>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</si>
  <si>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</si>
  <si>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</si>
  <si>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</si>
  <si>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</si>
  <si>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</si>
  <si>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</si>
  <si>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</si>
  <si>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</si>
  <si>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</si>
  <si>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</si>
  <si>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</si>
  <si>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</si>
  <si>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</si>
  <si>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</si>
  <si>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</si>
  <si>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</si>
  <si>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</si>
  <si>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</si>
  <si>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</si>
  <si>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</si>
  <si>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</si>
  <si>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</si>
  <si>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</si>
  <si>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</si>
  <si>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</si>
  <si>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</si>
  <si>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</si>
  <si>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</si>
  <si>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</si>
  <si>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</si>
  <si>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</si>
  <si>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</si>
  <si>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</si>
  <si>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</si>
  <si>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</si>
  <si>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</si>
  <si>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</si>
  <si>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</si>
  <si>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</si>
  <si>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</si>
  <si>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</si>
  <si>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</si>
  <si>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</si>
  <si>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</si>
  <si>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</si>
  <si>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</si>
  <si>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</si>
  <si>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</si>
  <si>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</si>
  <si>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</si>
  <si>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</si>
  <si>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</si>
  <si>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</si>
  <si>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</si>
  <si>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</si>
  <si>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</si>
  <si>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</si>
  <si>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</si>
  <si>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</si>
  <si>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</si>
  <si>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</si>
  <si>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</si>
  <si>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</si>
  <si>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</si>
  <si>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</si>
  <si>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</si>
  <si>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</si>
  <si>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</si>
  <si>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</si>
  <si>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</si>
  <si>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</si>
  <si>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</si>
  <si>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</si>
  <si>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</si>
  <si>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</si>
  <si>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</si>
  <si>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</si>
  <si>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</si>
  <si>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</si>
  <si>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</si>
  <si>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</si>
  <si>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</si>
  <si>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</si>
  <si>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</si>
  <si>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</si>
  <si>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</si>
  <si>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</si>
  <si>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</si>
  <si>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</si>
  <si>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</si>
  <si>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</si>
  <si>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</si>
  <si>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</si>
  <si>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</si>
  <si>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</si>
  <si>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</si>
  <si>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</si>
  <si>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</si>
  <si>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</si>
  <si>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</si>
  <si>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</si>
  <si>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</si>
  <si>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</si>
  <si>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</si>
  <si>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</si>
  <si>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</si>
  <si>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</si>
  <si>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</si>
  <si>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</si>
  <si>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</si>
  <si>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</si>
  <si>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</si>
  <si>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</si>
  <si>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</si>
  <si>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</si>
  <si>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</si>
  <si>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</si>
  <si>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</si>
  <si>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</si>
  <si>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</si>
  <si>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</si>
  <si>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</si>
  <si>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</si>
  <si>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</si>
  <si>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</si>
  <si>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</si>
  <si>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</si>
  <si>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</si>
  <si>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</si>
  <si>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</si>
  <si>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</si>
  <si>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</si>
  <si>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</si>
  <si>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</si>
  <si>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</si>
  <si>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</si>
  <si>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</si>
  <si>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</si>
  <si>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</si>
  <si>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</si>
  <si>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</si>
  <si>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</si>
  <si>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</si>
  <si>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</si>
  <si>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</si>
  <si>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</si>
  <si>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</si>
  <si>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</si>
  <si>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</si>
  <si>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</si>
  <si>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</si>
  <si>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</si>
  <si>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</si>
  <si>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</si>
  <si>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</si>
  <si>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</si>
  <si>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</si>
  <si>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</si>
  <si>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</si>
  <si>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</si>
  <si>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</si>
  <si>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</si>
  <si>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</si>
  <si>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</si>
  <si>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</si>
  <si>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</si>
  <si>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</si>
  <si>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</si>
  <si>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</si>
  <si>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</si>
  <si>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</si>
  <si>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</si>
  <si>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</si>
  <si>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</si>
  <si>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</si>
  <si>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</si>
  <si>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</si>
  <si>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</si>
  <si>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</si>
  <si>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</si>
  <si>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</si>
  <si>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</si>
  <si>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</si>
  <si>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</si>
  <si>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</si>
  <si>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</si>
  <si>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</si>
  <si>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</si>
  <si>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</si>
  <si>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</si>
  <si>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</si>
  <si>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</si>
  <si>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</si>
  <si>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</si>
  <si>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</si>
  <si>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</si>
  <si>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</si>
  <si>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</si>
  <si>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</si>
  <si>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</si>
  <si>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</si>
  <si>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</si>
  <si>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</si>
  <si>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</si>
  <si>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</si>
  <si>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</si>
  <si>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</si>
  <si>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</si>
  <si>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</si>
  <si>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</si>
  <si>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</si>
  <si>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</si>
  <si>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</si>
  <si>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</si>
  <si>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</si>
  <si>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</si>
  <si>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</si>
  <si>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</si>
  <si>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</si>
  <si>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</si>
  <si>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</si>
  <si>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</si>
  <si>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</si>
  <si>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</si>
  <si>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</si>
  <si>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</si>
  <si>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</si>
  <si>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</si>
  <si>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</si>
  <si>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</si>
  <si>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</si>
  <si>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</si>
  <si>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</si>
  <si>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</si>
  <si>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</si>
  <si>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</si>
  <si>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</si>
  <si>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</si>
  <si>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</si>
  <si>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</si>
  <si>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</si>
  <si>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</si>
  <si>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</si>
  <si>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</si>
  <si>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</si>
  <si>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</si>
  <si>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</si>
  <si>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</si>
  <si>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</si>
  <si>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</si>
  <si>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</si>
  <si>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</si>
  <si>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</si>
  <si>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</si>
  <si>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</si>
  <si>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</si>
  <si>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</si>
  <si>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</si>
  <si>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</si>
  <si>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</si>
  <si>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</si>
  <si>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</si>
  <si>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</si>
  <si>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</si>
  <si>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</si>
  <si>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</si>
  <si>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</si>
  <si>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</si>
  <si>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</si>
  <si>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</si>
  <si>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</si>
  <si>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</si>
  <si>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</si>
  <si>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</si>
  <si>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</si>
  <si>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</si>
  <si>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</si>
  <si>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</si>
  <si>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</si>
  <si>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</si>
  <si>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</si>
  <si>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</si>
  <si>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</si>
  <si>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</si>
  <si>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</si>
  <si>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</si>
  <si>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</si>
  <si>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</si>
  <si>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</si>
  <si>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</si>
  <si>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</si>
  <si>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</si>
  <si>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</si>
  <si>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</si>
  <si>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</si>
  <si>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</si>
  <si>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</si>
  <si>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</si>
  <si>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</si>
  <si>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</si>
  <si>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</si>
  <si>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</si>
  <si>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</si>
  <si>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</si>
  <si>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</si>
  <si>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</si>
  <si>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</si>
  <si>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</si>
  <si>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</si>
  <si>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</si>
  <si>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</si>
  <si>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</si>
  <si>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</si>
  <si>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</si>
  <si>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</si>
  <si>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</si>
  <si>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</si>
  <si>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</si>
  <si>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</si>
  <si>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</si>
  <si>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</si>
  <si>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</si>
  <si>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</si>
  <si>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</si>
  <si>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</si>
  <si>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</si>
  <si>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</si>
  <si>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</si>
  <si>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</si>
  <si>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</si>
  <si>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</si>
  <si>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</si>
  <si>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</si>
  <si>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</si>
  <si>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</si>
  <si>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</si>
  <si>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</si>
  <si>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</si>
  <si>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</si>
  <si>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</si>
  <si>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</si>
  <si>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</si>
  <si>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</si>
  <si>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</si>
  <si>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</si>
  <si>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</si>
  <si>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</si>
  <si>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</si>
  <si>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</si>
  <si>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</si>
  <si>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</si>
  <si>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</si>
  <si>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</si>
  <si>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</si>
  <si>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</si>
  <si>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</si>
  <si>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</si>
  <si>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</si>
  <si>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</si>
  <si>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</si>
  <si>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</si>
  <si>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</si>
  <si>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</si>
  <si>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</si>
  <si>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</si>
  <si>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</si>
  <si>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</si>
  <si>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</si>
  <si>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</si>
  <si>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</si>
  <si>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</si>
  <si>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</si>
  <si>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</si>
  <si>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</si>
  <si>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</si>
  <si>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</si>
  <si>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</si>
  <si>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</si>
  <si>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</si>
  <si>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</si>
  <si>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</si>
  <si>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</si>
  <si>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</si>
  <si>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</si>
  <si>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</si>
  <si>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</si>
  <si>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</si>
  <si>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</si>
  <si>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</si>
  <si>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</si>
  <si>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</si>
  <si>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</si>
  <si>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</si>
  <si>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</si>
  <si>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</si>
  <si>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</si>
  <si>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</si>
  <si>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</si>
  <si>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</si>
  <si>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</si>
  <si>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</si>
  <si>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</si>
  <si>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</si>
  <si>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</si>
  <si>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</si>
  <si>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</si>
  <si>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</si>
  <si>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</si>
  <si>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</si>
  <si>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</si>
  <si>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</si>
  <si>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</si>
  <si>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</si>
  <si>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</si>
  <si>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</si>
  <si>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</si>
  <si>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</si>
  <si>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</si>
  <si>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</si>
  <si>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</si>
  <si>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</si>
  <si>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</si>
  <si>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</si>
  <si>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</si>
  <si>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</si>
  <si>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</si>
  <si>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</si>
  <si>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</si>
  <si>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</si>
  <si>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</si>
  <si>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</si>
  <si>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</si>
  <si>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</si>
  <si>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</si>
  <si>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</si>
  <si>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</si>
  <si>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</si>
  <si>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</si>
  <si>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</si>
  <si>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</si>
  <si>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</si>
  <si>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</si>
  <si>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</si>
  <si>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</si>
  <si>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</si>
  <si>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</si>
  <si>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</si>
  <si>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</si>
  <si>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</si>
  <si>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</si>
  <si>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</si>
  <si>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</si>
  <si>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</si>
  <si>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</si>
  <si>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</si>
  <si>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</si>
  <si>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</si>
  <si>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</si>
  <si>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</si>
  <si>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</si>
  <si>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</si>
  <si>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</si>
  <si>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</si>
  <si>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</si>
  <si>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</si>
  <si>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</si>
  <si>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</si>
  <si>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</si>
  <si>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</si>
  <si>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</si>
  <si>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</si>
  <si>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</si>
  <si>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</si>
  <si>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</si>
  <si>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</si>
  <si>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</si>
  <si>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</si>
  <si>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</si>
  <si>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</si>
  <si>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</si>
  <si>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</si>
  <si>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</si>
  <si>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</si>
  <si>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</si>
  <si>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</si>
  <si>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</si>
  <si>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</si>
  <si>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</si>
  <si>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</si>
  <si>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</si>
  <si>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</si>
  <si>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</si>
  <si>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</si>
  <si>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</si>
  <si>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</si>
  <si>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</si>
  <si>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</si>
  <si>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</si>
  <si>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</si>
  <si>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</si>
  <si>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</si>
  <si>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</si>
  <si>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</si>
  <si>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</si>
  <si>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</si>
  <si>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</si>
  <si>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</si>
  <si>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</si>
  <si>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</si>
  <si>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</si>
  <si>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</si>
  <si>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</si>
  <si>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</si>
  <si>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</si>
  <si>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</si>
  <si>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</si>
  <si>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</si>
  <si>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</si>
  <si>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</si>
  <si>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</si>
  <si>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</si>
  <si>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</si>
  <si>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</si>
  <si>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</si>
  <si>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</si>
  <si>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</si>
  <si>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</si>
  <si>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</si>
  <si>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</si>
  <si>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</si>
  <si>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</si>
  <si>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</si>
  <si>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</si>
  <si>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</si>
  <si>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</si>
  <si>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</si>
  <si>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</si>
  <si>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</si>
  <si>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</si>
  <si>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</si>
  <si>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</si>
  <si>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</si>
  <si>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</si>
  <si>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</si>
  <si>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</si>
  <si>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</si>
  <si>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</si>
  <si>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</si>
  <si>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</si>
  <si>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</si>
  <si>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</si>
  <si>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</si>
  <si>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</si>
  <si>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</si>
  <si>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</si>
  <si>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</si>
  <si>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</si>
  <si>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</si>
  <si>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</si>
  <si>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</si>
  <si>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</si>
  <si>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</si>
  <si>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</si>
  <si>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</si>
  <si>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</si>
  <si>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</si>
  <si>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</si>
  <si>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</si>
  <si>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</si>
  <si>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</si>
  <si>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</si>
  <si>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</si>
  <si>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</si>
  <si>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</si>
  <si>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</si>
  <si>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</si>
  <si>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</si>
  <si>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</si>
  <si>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</si>
  <si>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</si>
  <si>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</si>
  <si>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</si>
  <si>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</si>
  <si>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</si>
  <si>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</si>
  <si>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</si>
  <si>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</si>
  <si>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</si>
  <si>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</si>
  <si>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</si>
  <si>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</si>
  <si>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</si>
  <si>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</si>
  <si>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</si>
  <si>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</si>
  <si>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</si>
  <si>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</si>
  <si>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</si>
  <si>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</si>
  <si>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</si>
  <si>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</si>
  <si>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</si>
  <si>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</si>
  <si>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</si>
  <si>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</si>
  <si>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</si>
  <si>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</si>
  <si>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</si>
  <si>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</si>
  <si>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</si>
  <si>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</si>
  <si>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</si>
  <si>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</si>
  <si>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</si>
  <si>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</si>
  <si>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</si>
  <si>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</si>
  <si>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</si>
  <si>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</si>
  <si>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</si>
  <si>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</si>
  <si>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</si>
  <si>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</si>
  <si>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</si>
  <si>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</si>
  <si>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</si>
  <si>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</si>
  <si>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</si>
  <si>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</si>
  <si>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</si>
  <si>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</si>
  <si>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</si>
  <si>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</si>
  <si>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</si>
  <si>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</si>
  <si>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</si>
  <si>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</si>
  <si>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</si>
  <si>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</si>
  <si>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</si>
  <si>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</si>
  <si>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</si>
  <si>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</si>
  <si>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</si>
  <si>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</si>
  <si>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</si>
  <si>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</si>
  <si>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</si>
  <si>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</si>
  <si>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</si>
  <si>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</si>
  <si>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</si>
  <si>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</si>
  <si>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</si>
  <si>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</si>
  <si>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</si>
  <si>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</si>
  <si>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</si>
  <si>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</si>
  <si>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</si>
  <si>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</si>
  <si>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</si>
  <si>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</si>
  <si>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</si>
  <si>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</si>
  <si>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</si>
  <si>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</si>
  <si>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</si>
  <si>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</si>
  <si>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</si>
  <si>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</si>
  <si>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</si>
  <si>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</si>
  <si>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</si>
  <si>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</si>
  <si>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</si>
  <si>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</si>
  <si>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</si>
  <si>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</si>
  <si>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</si>
  <si>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</si>
  <si>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</si>
  <si>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</si>
  <si>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</si>
  <si>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</si>
  <si>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</si>
  <si>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</si>
  <si>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</si>
  <si>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</si>
  <si>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</si>
  <si>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</si>
  <si>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</si>
  <si>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</si>
  <si>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</si>
  <si>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</si>
  <si>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</si>
  <si>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</si>
  <si>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</si>
  <si>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</si>
  <si>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</si>
  <si>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</si>
  <si>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</si>
  <si>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</si>
  <si>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</si>
  <si>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</si>
  <si>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</si>
  <si>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</si>
  <si>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</si>
  <si>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</si>
  <si>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</si>
  <si>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</si>
  <si>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</si>
  <si>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</si>
  <si>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</si>
  <si>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</si>
  <si>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</si>
  <si>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</si>
  <si>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</si>
  <si>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</si>
  <si>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</si>
  <si>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</si>
  <si>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</si>
  <si>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</si>
  <si>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</si>
  <si>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</si>
  <si>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</si>
  <si>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</si>
  <si>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</si>
  <si>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</si>
  <si>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</si>
  <si>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</si>
  <si>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</si>
  <si>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</si>
  <si>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</si>
  <si>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</si>
  <si>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</si>
  <si>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</si>
  <si>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</si>
  <si>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</si>
  <si>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</si>
  <si>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</si>
  <si>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</si>
  <si>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</si>
  <si>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</si>
  <si>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</si>
  <si>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</si>
  <si>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</si>
  <si>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</si>
  <si>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</si>
  <si>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</si>
  <si>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</si>
  <si>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</si>
  <si>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</si>
  <si>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</si>
  <si>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</si>
  <si>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</si>
  <si>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</si>
  <si>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</si>
  <si>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</si>
  <si>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</si>
  <si>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</si>
  <si>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</si>
  <si>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</si>
  <si>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</si>
  <si>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</si>
  <si>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</si>
  <si>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</si>
  <si>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</si>
  <si>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</si>
  <si>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</si>
  <si>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</si>
  <si>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</si>
  <si>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</si>
  <si>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</si>
  <si>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</si>
  <si>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</si>
  <si>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</si>
  <si>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</si>
  <si>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</si>
  <si>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</si>
  <si>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</si>
  <si>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</si>
  <si>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</si>
  <si>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</si>
  <si>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</si>
  <si>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</si>
  <si>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</si>
  <si>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</si>
  <si>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</si>
  <si>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</si>
  <si>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</si>
  <si>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</si>
  <si>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</si>
  <si>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</si>
  <si>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</si>
  <si>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</si>
  <si>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</si>
  <si>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</si>
  <si>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</si>
  <si>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</si>
  <si>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</si>
  <si>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</si>
  <si>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</si>
  <si>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</si>
  <si>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</si>
  <si>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</si>
  <si>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</si>
  <si>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</si>
  <si>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</si>
  <si>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</si>
  <si>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</si>
  <si>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</si>
  <si>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</si>
  <si>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</si>
  <si>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</si>
  <si>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</si>
  <si>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</si>
  <si>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</si>
  <si>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</si>
  <si>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</si>
  <si>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</si>
  <si>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</si>
  <si>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</si>
  <si>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</si>
  <si>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</si>
  <si>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</si>
  <si>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</si>
  <si>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</si>
  <si>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</si>
  <si>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</si>
  <si>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</si>
  <si>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</si>
  <si>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</si>
  <si>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</si>
  <si>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</si>
  <si>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</si>
  <si>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</si>
  <si>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</si>
  <si>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</si>
  <si>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</si>
  <si>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</si>
  <si>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</si>
  <si>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</si>
  <si>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</si>
  <si>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</si>
  <si>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</si>
  <si>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</si>
  <si>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</si>
  <si>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</si>
  <si>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</si>
  <si>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</si>
  <si>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</si>
  <si>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</si>
  <si>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</si>
  <si>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</si>
  <si>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</si>
  <si>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</si>
  <si>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</si>
  <si>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</si>
  <si>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</si>
  <si>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</si>
  <si>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</si>
  <si>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</si>
  <si>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</si>
  <si>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</si>
  <si>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</si>
  <si>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</si>
  <si>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</si>
  <si>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</si>
  <si>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</si>
  <si>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</si>
  <si>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</si>
  <si>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</si>
  <si>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</si>
  <si>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</si>
  <si>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</si>
  <si>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</si>
  <si>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</si>
  <si>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</si>
  <si>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</si>
  <si>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</si>
  <si>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</si>
  <si>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</si>
  <si>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</si>
  <si>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</si>
  <si>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</si>
  <si>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</si>
  <si>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</si>
  <si>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</si>
  <si>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</si>
  <si>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</si>
  <si>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</si>
  <si>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</si>
  <si>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</si>
  <si>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</si>
  <si>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</si>
  <si>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</si>
  <si>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</si>
  <si>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</si>
  <si>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</si>
  <si>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</si>
  <si>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</si>
  <si>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</si>
  <si>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</si>
  <si>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</si>
  <si>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</si>
  <si>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</si>
  <si>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</si>
  <si>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</si>
  <si>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</si>
  <si>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</si>
  <si>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</si>
  <si>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</si>
  <si>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</si>
  <si>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</si>
  <si>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</si>
  <si>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</si>
  <si>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</si>
  <si>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</si>
  <si>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</si>
  <si>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</si>
  <si>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</si>
  <si>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</si>
  <si>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</si>
  <si>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</si>
  <si>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</si>
  <si>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</si>
  <si>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</si>
  <si>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</si>
  <si>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</si>
  <si>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</si>
  <si>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</si>
  <si>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</si>
  <si>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</si>
  <si>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</si>
  <si>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</si>
  <si>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</si>
  <si>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</si>
  <si>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</si>
  <si>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</si>
  <si>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</si>
  <si>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</si>
  <si>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</si>
  <si>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</si>
  <si>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</si>
  <si>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</si>
  <si>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</si>
  <si>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</si>
  <si>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</si>
  <si>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</si>
  <si>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</si>
  <si>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</si>
  <si>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</si>
  <si>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</si>
  <si>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</si>
  <si>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</si>
  <si>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</si>
  <si>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</si>
  <si>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</si>
  <si>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</si>
  <si>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</si>
  <si>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</si>
  <si>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</si>
  <si>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</si>
  <si>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</si>
  <si>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</si>
  <si>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</si>
  <si>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</si>
  <si>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</si>
  <si>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</si>
  <si>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</si>
  <si>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</si>
  <si>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</si>
  <si>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</si>
  <si>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</si>
  <si>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</si>
  <si>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</si>
  <si>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</si>
  <si>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</si>
  <si>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</si>
  <si>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</si>
  <si>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</si>
  <si>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</si>
  <si>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</si>
  <si>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</si>
  <si>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</si>
  <si>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</si>
  <si>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</si>
  <si>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</si>
  <si>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</si>
  <si>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</si>
  <si>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</si>
  <si>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</si>
  <si>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</si>
  <si>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</si>
  <si>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</si>
  <si>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</si>
  <si>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</si>
  <si>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</si>
  <si>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</si>
  <si>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</si>
  <si>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</si>
  <si>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</si>
  <si>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</si>
  <si>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</si>
  <si>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</si>
  <si>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</si>
  <si>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</si>
  <si>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</si>
  <si>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</si>
  <si>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</si>
  <si>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</si>
  <si>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</si>
  <si>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</si>
  <si>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</si>
  <si>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</si>
  <si>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</si>
  <si>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</si>
  <si>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</si>
  <si>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</si>
  <si>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</si>
  <si>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</si>
  <si>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</si>
  <si>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</si>
  <si>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</si>
  <si>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</si>
  <si>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</si>
  <si>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</si>
  <si>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</si>
  <si>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</si>
  <si>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</si>
  <si>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</si>
  <si>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</si>
  <si>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</si>
  <si>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</si>
  <si>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</si>
  <si>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</si>
  <si>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</si>
  <si>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</si>
  <si>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</si>
  <si>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</si>
  <si>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</si>
  <si>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</si>
  <si>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</si>
  <si>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</si>
  <si>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</si>
  <si>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</si>
  <si>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</si>
  <si>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</si>
  <si>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</si>
  <si>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</si>
  <si>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</si>
  <si>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</si>
  <si>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</si>
  <si>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</si>
  <si>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</si>
  <si>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</si>
  <si>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</si>
  <si>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</si>
  <si>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</si>
  <si>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</si>
  <si>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</si>
  <si>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</si>
  <si>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</si>
  <si>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</si>
  <si>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</si>
  <si>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</si>
  <si>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</si>
  <si>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</si>
  <si>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</si>
  <si>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</si>
  <si>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</si>
  <si>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</si>
  <si>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</si>
  <si>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</si>
  <si>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</si>
  <si>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</si>
  <si>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</si>
  <si>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</si>
  <si>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</si>
  <si>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</si>
  <si>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</si>
  <si>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</si>
  <si>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</si>
  <si>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</si>
  <si>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</si>
  <si>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</si>
  <si>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</si>
  <si>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</si>
  <si>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</si>
  <si>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</si>
  <si>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</si>
  <si>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</si>
  <si>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</si>
  <si>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</si>
  <si>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</si>
  <si>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</si>
  <si>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</si>
  <si>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</si>
  <si>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</si>
  <si>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</si>
  <si>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</si>
  <si>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</si>
  <si>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</si>
  <si>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</si>
  <si>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</si>
  <si>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</si>
  <si>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</si>
  <si>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</si>
  <si>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</si>
  <si>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</si>
  <si>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</si>
  <si>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</si>
  <si>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</si>
  <si>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</si>
  <si>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</si>
  <si>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</si>
  <si>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</si>
  <si>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</si>
  <si>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</si>
  <si>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</si>
  <si>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</si>
  <si>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</si>
  <si>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</si>
  <si>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</si>
  <si>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</si>
  <si>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</si>
  <si>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</si>
  <si>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</si>
  <si>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</si>
  <si>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</si>
  <si>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</si>
  <si>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</si>
  <si>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</si>
  <si>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</si>
  <si>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</si>
  <si>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</si>
  <si>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</si>
  <si>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</si>
  <si>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</si>
  <si>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</si>
  <si>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</si>
  <si>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</si>
  <si>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</si>
  <si>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</si>
  <si>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</si>
  <si>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</si>
  <si>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</si>
  <si>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</si>
  <si>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</si>
  <si>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</si>
  <si>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</si>
  <si>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</si>
  <si>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</si>
  <si>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</si>
  <si>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</si>
  <si>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</si>
  <si>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</si>
  <si>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</si>
  <si>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</si>
  <si>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</si>
  <si>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</si>
  <si>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</si>
  <si>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</si>
  <si>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</si>
  <si>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</si>
  <si>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</si>
  <si>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</si>
  <si>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</si>
  <si>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</si>
  <si>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</si>
  <si>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</si>
  <si>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</si>
  <si>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</si>
  <si>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</si>
  <si>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</si>
  <si>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</si>
  <si>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</si>
  <si>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</si>
  <si>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</si>
  <si>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</si>
  <si>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</si>
  <si>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</si>
  <si>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</si>
  <si>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</si>
  <si>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</si>
  <si>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</si>
  <si>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</si>
  <si>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</si>
  <si>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</si>
  <si>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</si>
  <si>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</si>
  <si>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</si>
  <si>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</si>
  <si>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</si>
  <si>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</si>
  <si>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</si>
  <si>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</si>
  <si>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</si>
  <si>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</si>
  <si>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</si>
  <si>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</si>
  <si>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</si>
  <si>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</si>
  <si>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</si>
  <si>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</si>
  <si>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</si>
  <si>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</si>
  <si>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</si>
  <si>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</si>
  <si>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</si>
  <si>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</si>
  <si>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</si>
  <si>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</si>
  <si>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</si>
  <si>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</si>
  <si>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</si>
  <si>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</si>
  <si>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</si>
  <si>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</si>
  <si>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</si>
  <si>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</si>
  <si>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</si>
  <si>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</si>
  <si>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</si>
  <si>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</si>
  <si>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</si>
  <si>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</si>
  <si>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</si>
  <si>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</si>
  <si>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</si>
  <si>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</si>
  <si>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</si>
  <si>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</si>
  <si>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</si>
  <si>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</si>
  <si>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</si>
  <si>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</si>
  <si>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</si>
  <si>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</si>
  <si>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</si>
  <si>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</si>
  <si>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</si>
  <si>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</si>
  <si>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</si>
  <si>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</si>
  <si>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</si>
  <si>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</si>
  <si>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</si>
  <si>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</si>
  <si>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</si>
  <si>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</si>
  <si>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</si>
  <si>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</si>
  <si>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</si>
  <si>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</si>
  <si>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</si>
  <si>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</si>
  <si>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</si>
  <si>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</si>
  <si>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</si>
  <si>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</si>
  <si>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</si>
  <si>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</si>
  <si>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</si>
  <si>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</si>
  <si>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</si>
  <si>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</si>
  <si>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</si>
  <si>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</si>
  <si>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</si>
  <si>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</si>
  <si>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</si>
  <si>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</si>
  <si>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</si>
  <si>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</si>
  <si>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</si>
  <si>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</si>
  <si>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</si>
  <si>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</si>
  <si>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</si>
  <si>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</si>
  <si>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</si>
  <si>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</si>
  <si>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</si>
  <si>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</si>
  <si>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</si>
  <si>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</si>
  <si>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</si>
  <si>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</si>
  <si>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</si>
  <si>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</si>
  <si>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</si>
  <si>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</si>
  <si>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</si>
  <si>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</si>
  <si>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</si>
  <si>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</si>
  <si>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</si>
  <si>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</si>
  <si>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</si>
  <si>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</si>
  <si>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</si>
  <si>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</si>
  <si>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</si>
  <si>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</si>
  <si>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</si>
  <si>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</si>
  <si>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</si>
  <si>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</si>
  <si>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</si>
  <si>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</si>
  <si>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</si>
  <si>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</si>
  <si>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</si>
  <si>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</si>
  <si>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</si>
  <si>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</si>
  <si>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</si>
  <si>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</si>
  <si>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</si>
  <si>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</si>
  <si>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</si>
  <si>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</si>
  <si>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</si>
  <si>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</si>
  <si>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</si>
  <si>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</si>
  <si>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</si>
  <si>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</si>
  <si>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</si>
  <si>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</si>
  <si>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</si>
  <si>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</si>
  <si>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</si>
  <si>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</si>
  <si>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</si>
  <si>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</si>
  <si>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</si>
  <si>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</si>
  <si>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</si>
  <si>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</si>
  <si>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</si>
  <si>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</si>
  <si>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</si>
  <si>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</si>
  <si>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</si>
  <si>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</si>
  <si>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</si>
  <si>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</si>
  <si>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</si>
  <si>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</si>
  <si>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</si>
  <si>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</si>
  <si>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</si>
  <si>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</si>
  <si>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</si>
  <si>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</si>
  <si>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</si>
  <si>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</si>
  <si>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</si>
  <si>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</si>
  <si>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</si>
  <si>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</si>
  <si>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</si>
  <si>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</si>
  <si>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</si>
  <si>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</si>
  <si>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</si>
  <si>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</si>
  <si>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</si>
  <si>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</si>
  <si>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</si>
  <si>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</si>
  <si>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</si>
  <si>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</si>
  <si>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</si>
  <si>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</si>
  <si>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</si>
  <si>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</si>
  <si>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</si>
  <si>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</si>
  <si>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</si>
  <si>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</si>
  <si>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</si>
  <si>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</si>
  <si>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</si>
  <si>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</si>
  <si>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</si>
  <si>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</si>
  <si>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</si>
  <si>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</si>
  <si>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</si>
  <si>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</si>
  <si>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</si>
  <si>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</si>
  <si>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</si>
  <si>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</si>
  <si>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</si>
  <si>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</si>
  <si>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</si>
  <si>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</si>
  <si>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</si>
  <si>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</si>
  <si>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</si>
  <si>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</si>
  <si>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</si>
  <si>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</si>
  <si>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</si>
  <si>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</si>
  <si>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</si>
  <si>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</si>
  <si>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</si>
  <si>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</si>
  <si>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</si>
  <si>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</si>
  <si>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</si>
  <si>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</si>
  <si>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</si>
  <si>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</si>
  <si>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</si>
  <si>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</si>
  <si>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</si>
  <si>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</si>
  <si>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</si>
  <si>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</si>
  <si>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</si>
  <si>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</si>
  <si>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</si>
  <si>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</si>
  <si>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</si>
  <si>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</si>
  <si>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</si>
  <si>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</si>
  <si>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</si>
  <si>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</si>
  <si>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</si>
  <si>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</si>
  <si>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</si>
  <si>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</si>
  <si>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</si>
  <si>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</si>
  <si>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</si>
  <si>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</si>
  <si>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</si>
  <si>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</si>
  <si>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</si>
  <si>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</si>
  <si>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</si>
  <si>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</si>
  <si>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</si>
  <si>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</si>
  <si>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</si>
  <si>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</si>
  <si>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</si>
  <si>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</si>
  <si>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</si>
  <si>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</si>
  <si>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</si>
  <si>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</si>
  <si>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</si>
  <si>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</si>
  <si>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</si>
  <si>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</si>
  <si>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</si>
  <si>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</si>
  <si>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</si>
  <si>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</si>
  <si>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</si>
  <si>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</si>
  <si>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</si>
  <si>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</si>
  <si>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</si>
  <si>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</si>
  <si>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</si>
  <si>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</si>
  <si>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</si>
  <si>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</si>
  <si>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</si>
  <si>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</si>
  <si>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</si>
  <si>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</si>
  <si>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</si>
  <si>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</si>
  <si>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</si>
  <si>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</si>
  <si>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</si>
  <si>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</si>
  <si>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</si>
  <si>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</si>
  <si>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</si>
  <si>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</si>
  <si>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</si>
  <si>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</si>
  <si>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</si>
  <si>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</si>
  <si>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</si>
  <si>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</si>
  <si>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</si>
  <si>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</si>
  <si>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</si>
  <si>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</si>
  <si>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</si>
  <si>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</si>
  <si>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</si>
  <si>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</si>
  <si>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</si>
  <si>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</si>
  <si>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</si>
  <si>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</si>
  <si>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</si>
  <si>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</si>
  <si>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</si>
  <si>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</si>
  <si>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</si>
  <si>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</si>
  <si>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</si>
  <si>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</si>
  <si>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</si>
  <si>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</si>
  <si>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</si>
  <si>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</si>
  <si>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</si>
  <si>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</si>
  <si>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</si>
  <si>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</si>
  <si>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</si>
  <si>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</si>
  <si>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</si>
  <si>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</si>
  <si>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</si>
  <si>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</si>
  <si>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</si>
  <si>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</si>
  <si>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</si>
  <si>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</si>
  <si>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</si>
  <si>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</si>
  <si>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</si>
  <si>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</si>
  <si>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</si>
  <si>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</si>
  <si>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</si>
  <si>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</si>
  <si>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</si>
  <si>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</si>
  <si>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</si>
  <si>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</si>
  <si>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</si>
  <si>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</si>
  <si>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</si>
  <si>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</si>
  <si>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</si>
  <si>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</si>
  <si>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</si>
  <si>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</si>
  <si>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</si>
  <si>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</si>
  <si>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</si>
  <si>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</si>
  <si>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</si>
  <si>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</si>
  <si>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</si>
  <si>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</si>
  <si>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</si>
  <si>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</si>
  <si>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</si>
  <si>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</si>
  <si>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</si>
  <si>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</si>
  <si>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</si>
  <si>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</si>
  <si>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</si>
  <si>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</si>
  <si>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</si>
  <si>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</si>
  <si>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</si>
  <si>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</si>
  <si>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</si>
  <si>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</si>
  <si>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</si>
  <si>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</si>
  <si>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</si>
  <si>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</si>
  <si>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</si>
  <si>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</si>
  <si>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</si>
  <si>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</si>
  <si>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</si>
  <si>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</si>
  <si>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</si>
  <si>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</si>
  <si>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</si>
  <si>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</si>
  <si>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</si>
  <si>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</si>
  <si>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</si>
  <si>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</si>
  <si>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</si>
  <si>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</si>
  <si>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</si>
  <si>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</si>
  <si>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</si>
  <si>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</si>
  <si>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</si>
  <si>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</si>
  <si>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</si>
  <si>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</si>
  <si>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</si>
  <si>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</si>
  <si>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</si>
  <si>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</si>
  <si>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</si>
  <si>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</si>
  <si>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</si>
  <si>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</si>
  <si>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</si>
  <si>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</si>
  <si>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</si>
  <si>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</si>
  <si>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</si>
  <si>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</si>
  <si>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</si>
  <si>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</si>
  <si>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</si>
  <si>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</si>
  <si>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</si>
  <si>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</si>
  <si>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</si>
  <si>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</si>
  <si>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</si>
  <si>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</si>
  <si>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</si>
  <si>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</si>
  <si>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</si>
  <si>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</si>
  <si>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</si>
  <si>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</si>
  <si>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</si>
  <si>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</si>
  <si>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</si>
  <si>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</si>
  <si>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</si>
  <si>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</si>
  <si>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</si>
  <si>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</si>
  <si>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</si>
  <si>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</si>
  <si>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</si>
  <si>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</si>
  <si>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</si>
  <si>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</si>
  <si>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</si>
  <si>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</si>
  <si>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</si>
  <si>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</si>
  <si>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</si>
  <si>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</si>
  <si>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</si>
  <si>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</si>
  <si>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</si>
  <si>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</si>
  <si>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</si>
  <si>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</si>
  <si>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</si>
  <si>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</si>
  <si>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</si>
  <si>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</si>
  <si>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</si>
  <si>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</si>
  <si>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</si>
  <si>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</si>
  <si>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</si>
  <si>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</si>
  <si>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</si>
  <si>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</si>
  <si>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</si>
  <si>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</si>
  <si>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</si>
  <si>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</si>
  <si>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</si>
  <si>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</si>
  <si>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</si>
  <si>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</si>
  <si>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</si>
  <si>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</si>
  <si>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</si>
  <si>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</si>
  <si>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</si>
  <si>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</si>
  <si>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</si>
  <si>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</si>
  <si>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</si>
  <si>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</si>
  <si>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</si>
  <si>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</si>
  <si>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</si>
  <si>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</si>
  <si>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</si>
  <si>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</si>
  <si>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</si>
  <si>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</si>
  <si>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</si>
  <si>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</si>
  <si>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</si>
  <si>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</si>
  <si>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</si>
  <si>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</si>
  <si>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</si>
  <si>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</si>
  <si>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</si>
  <si>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</si>
  <si>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</si>
  <si>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</si>
  <si>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</si>
  <si>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</si>
  <si>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</si>
  <si>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</si>
  <si>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</si>
  <si>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</si>
  <si>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</si>
  <si>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</si>
  <si>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</si>
  <si>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</si>
  <si>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</si>
  <si>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</si>
  <si>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</si>
  <si>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</si>
  <si>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</si>
  <si>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</si>
  <si>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</si>
  <si>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</si>
  <si>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</si>
  <si>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</si>
  <si>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</si>
  <si>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</si>
  <si>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</si>
  <si>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</si>
  <si>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</si>
  <si>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</si>
  <si>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</si>
  <si>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</si>
  <si>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</si>
  <si>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</si>
  <si>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</si>
  <si>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</si>
  <si>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</si>
  <si>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</si>
  <si>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</si>
  <si>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</si>
  <si>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</si>
  <si>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</si>
  <si>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</si>
  <si>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</si>
  <si>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</si>
  <si>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</si>
  <si>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</si>
  <si>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</si>
  <si>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</si>
  <si>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</si>
  <si>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</si>
  <si>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</si>
  <si>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</si>
  <si>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</si>
  <si>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</si>
  <si>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</si>
  <si>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</si>
  <si>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</si>
  <si>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</si>
  <si>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</si>
  <si>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</si>
  <si>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</si>
  <si>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</si>
  <si>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</si>
  <si>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</si>
  <si>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</si>
  <si>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</si>
  <si>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</si>
  <si>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</si>
  <si>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</si>
  <si>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</si>
  <si>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</si>
  <si>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</si>
  <si>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</si>
  <si>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</si>
  <si>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</si>
  <si>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</si>
  <si>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</si>
  <si>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</si>
  <si>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</si>
  <si>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</si>
  <si>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</si>
  <si>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</si>
  <si>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</si>
  <si>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</si>
  <si>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</si>
  <si>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</si>
  <si>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</si>
  <si>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</si>
  <si>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</si>
  <si>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</si>
  <si>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</si>
  <si>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</si>
  <si>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</si>
  <si>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</si>
  <si>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</si>
  <si>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</si>
  <si>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</si>
  <si>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</si>
  <si>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</si>
  <si>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</si>
  <si>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</si>
  <si>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</si>
  <si>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</si>
  <si>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</si>
  <si>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</si>
  <si>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</si>
  <si>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</si>
  <si>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</si>
  <si>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</si>
  <si>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</si>
  <si>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</si>
  <si>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</si>
  <si>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</si>
  <si>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</si>
  <si>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</si>
  <si>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</si>
  <si>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</si>
  <si>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</si>
  <si>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</si>
  <si>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</si>
  <si>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</si>
  <si>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</si>
  <si>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</si>
  <si>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</si>
  <si>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</si>
  <si>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</si>
  <si>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</si>
  <si>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</si>
  <si>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</si>
  <si>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</si>
  <si>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</si>
  <si>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</si>
  <si>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</si>
  <si>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</si>
  <si>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</si>
  <si>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</si>
  <si>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</si>
  <si>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</si>
  <si>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</si>
  <si>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</si>
  <si>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</si>
  <si>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</si>
  <si>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</si>
  <si>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</si>
  <si>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</si>
  <si>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</si>
  <si>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</si>
  <si>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</si>
  <si>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</si>
  <si>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</si>
  <si>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</si>
  <si>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</si>
  <si>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</si>
  <si>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</si>
  <si>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</si>
  <si>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</si>
  <si>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</si>
  <si>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</si>
  <si>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</si>
  <si>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</si>
  <si>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</si>
  <si>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</si>
  <si>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</si>
  <si>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</si>
  <si>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</si>
  <si>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</si>
  <si>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</si>
  <si>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</si>
  <si>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</si>
  <si>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</si>
  <si>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</si>
  <si>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</si>
  <si>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</si>
  <si>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</si>
  <si>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</si>
  <si>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</si>
  <si>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</si>
  <si>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</si>
  <si>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</si>
  <si>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</si>
  <si>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</si>
  <si>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</si>
  <si>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</si>
  <si>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</si>
  <si>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</si>
  <si>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</si>
  <si>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</si>
  <si>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</si>
  <si>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</si>
  <si>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</si>
  <si>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</si>
  <si>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</si>
  <si>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</si>
  <si>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</si>
  <si>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</si>
  <si>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</si>
  <si>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</si>
  <si>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</si>
  <si>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</si>
  <si>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</si>
  <si>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</si>
  <si>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</si>
  <si>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</si>
  <si>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</si>
  <si>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</si>
  <si>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</si>
  <si>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</si>
  <si>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</si>
  <si>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</si>
  <si>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</si>
  <si>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</si>
  <si>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</si>
  <si>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</si>
  <si>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</si>
  <si>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</si>
  <si>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</si>
  <si>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</si>
  <si>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</si>
  <si>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</si>
  <si>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</si>
  <si>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</si>
  <si>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</si>
  <si>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</si>
  <si>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</si>
  <si>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</si>
  <si>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</si>
  <si>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</si>
  <si>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</si>
  <si>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</si>
  <si>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</si>
  <si>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</si>
  <si>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</si>
  <si>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</si>
  <si>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</si>
  <si>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</si>
  <si>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</si>
  <si>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</si>
  <si>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</si>
  <si>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</si>
  <si>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</si>
  <si>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</si>
  <si>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</si>
  <si>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</si>
  <si>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</si>
  <si>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</si>
  <si>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</si>
  <si>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</si>
  <si>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</si>
  <si>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</si>
  <si>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</si>
  <si>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</si>
  <si>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</si>
  <si>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</si>
  <si>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</si>
  <si>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</si>
  <si>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</si>
  <si>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</si>
  <si>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</si>
  <si>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</si>
  <si>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</si>
  <si>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</si>
  <si>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</si>
  <si>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</si>
  <si>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</si>
  <si>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</si>
  <si>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</si>
  <si>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</si>
  <si>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</si>
  <si>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</si>
  <si>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</si>
  <si>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</si>
  <si>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</si>
  <si>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</si>
  <si>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</si>
  <si>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</si>
  <si>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</si>
  <si>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</si>
  <si>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</si>
  <si>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</si>
  <si>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</si>
  <si>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</si>
  <si>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</si>
  <si>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</si>
  <si>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</si>
  <si>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</si>
  <si>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</si>
  <si>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</si>
  <si>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</si>
  <si>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</si>
  <si>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</si>
  <si>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</si>
  <si>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</si>
  <si>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</si>
  <si>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</si>
  <si>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</si>
  <si>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</si>
  <si>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</si>
  <si>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</si>
  <si>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</si>
  <si>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</si>
  <si>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</si>
  <si>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</si>
  <si>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</si>
  <si>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</si>
  <si>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</si>
  <si>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</si>
  <si>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</si>
  <si>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</si>
  <si>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</si>
  <si>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</si>
  <si>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</si>
  <si>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</si>
  <si>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</si>
  <si>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</si>
  <si>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</si>
  <si>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</si>
  <si>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</si>
  <si>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</si>
  <si>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</si>
  <si>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</si>
  <si>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</si>
  <si>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</si>
  <si>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</si>
  <si>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</si>
  <si>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</si>
  <si>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</si>
  <si>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</si>
  <si>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</si>
  <si>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</si>
  <si>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</si>
  <si>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</si>
  <si>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</si>
  <si>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</si>
  <si>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</si>
  <si>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</si>
  <si>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</si>
  <si>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</si>
  <si>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</si>
  <si>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</si>
  <si>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</si>
  <si>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</si>
  <si>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</si>
  <si>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</si>
  <si>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</si>
  <si>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</si>
  <si>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</si>
  <si>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</si>
  <si>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</si>
  <si>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</si>
  <si>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</si>
  <si>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</si>
  <si>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</si>
  <si>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</si>
  <si>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</si>
  <si>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</si>
  <si>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</si>
  <si>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</si>
  <si>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</si>
  <si>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</si>
  <si>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</si>
  <si>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</si>
  <si>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</si>
  <si>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</si>
  <si>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</si>
  <si>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</si>
  <si>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</si>
  <si>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</si>
  <si>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</si>
  <si>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</si>
  <si>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</si>
  <si>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</si>
  <si>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</si>
  <si>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</si>
  <si>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</si>
  <si>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</si>
  <si>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</si>
  <si>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</si>
  <si>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</si>
  <si>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</si>
  <si>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</si>
  <si>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</si>
  <si>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</si>
  <si>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</si>
  <si>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</si>
  <si>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</si>
  <si>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</si>
  <si>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</si>
  <si>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</si>
  <si>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</si>
  <si>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</si>
  <si>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</si>
  <si>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</si>
  <si>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</si>
  <si>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</si>
  <si>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</si>
  <si>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</si>
  <si>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</si>
  <si>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</si>
  <si>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</si>
  <si>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</si>
  <si>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</si>
  <si>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</si>
  <si>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</si>
  <si>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</si>
  <si>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</si>
  <si>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</si>
  <si>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</si>
  <si>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</si>
  <si>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</si>
  <si>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</si>
  <si>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</si>
  <si>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</si>
  <si>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</si>
  <si>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</si>
  <si>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</si>
  <si>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</si>
  <si>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</si>
  <si>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</si>
  <si>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</si>
  <si>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</si>
  <si>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</si>
  <si>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</si>
  <si>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</si>
  <si>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</si>
  <si>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</si>
  <si>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</si>
  <si>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</si>
  <si>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</si>
  <si>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</si>
  <si>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</si>
  <si>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</si>
  <si>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</si>
  <si>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</si>
  <si>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</si>
  <si>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</si>
  <si>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</si>
  <si>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</si>
  <si>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</si>
  <si>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</si>
  <si>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</si>
  <si>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</si>
  <si>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</si>
  <si>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</si>
  <si>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</si>
  <si>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</si>
  <si>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</si>
  <si>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</si>
  <si>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</si>
  <si>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</si>
  <si>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</si>
  <si>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</si>
  <si>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</si>
  <si>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</si>
  <si>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</si>
  <si>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</si>
  <si>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</si>
  <si>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</si>
  <si>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</si>
  <si>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</si>
  <si>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</si>
  <si>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</si>
  <si>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</si>
  <si>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</si>
  <si>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</si>
  <si>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</si>
  <si>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</si>
  <si>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</si>
  <si>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</si>
  <si>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</si>
  <si>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</si>
  <si>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</si>
  <si>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</si>
  <si>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</si>
  <si>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</si>
  <si>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</si>
  <si>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</si>
  <si>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</si>
  <si>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</si>
  <si>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</si>
  <si>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</si>
  <si>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</si>
  <si>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</si>
  <si>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</si>
  <si>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</si>
  <si>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</si>
  <si>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</si>
  <si>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</si>
  <si>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</si>
  <si>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</si>
  <si>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</si>
  <si>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</si>
  <si>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</si>
  <si>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</si>
  <si>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</si>
  <si>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</si>
  <si>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</si>
  <si>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</si>
  <si>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</si>
  <si>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</si>
  <si>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</si>
  <si>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</si>
  <si>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</si>
  <si>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</si>
  <si>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</si>
  <si>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</si>
  <si>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</si>
  <si>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</si>
  <si>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</si>
  <si>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</si>
  <si>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</si>
  <si>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</si>
  <si>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</si>
  <si>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</si>
  <si>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</si>
  <si>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</si>
  <si>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</si>
  <si>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</si>
  <si>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</si>
  <si>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</si>
  <si>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</si>
  <si>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</si>
  <si>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</si>
  <si>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</si>
  <si>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</si>
  <si>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</si>
  <si>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</si>
  <si>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</si>
  <si>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</si>
  <si>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</si>
  <si>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</si>
  <si>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</si>
  <si>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</si>
  <si>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</si>
  <si>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</si>
  <si>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</si>
  <si>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</si>
  <si>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</si>
  <si>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</si>
  <si>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</si>
  <si>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</si>
  <si>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</si>
  <si>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</si>
  <si>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</si>
  <si>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</si>
  <si>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</si>
  <si>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</si>
  <si>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</si>
  <si>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</si>
  <si>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</si>
  <si>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</si>
  <si>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</si>
  <si>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</si>
  <si>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</si>
  <si>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</si>
  <si>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</si>
  <si>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</si>
  <si>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</si>
  <si>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</si>
  <si>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</si>
  <si>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</si>
  <si>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</si>
  <si>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</si>
  <si>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</si>
  <si>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</si>
  <si>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</si>
  <si>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</si>
  <si>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</si>
  <si>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</si>
  <si>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</si>
  <si>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</si>
  <si>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</si>
  <si>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</si>
  <si>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</si>
  <si>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</si>
  <si>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</si>
  <si>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</si>
  <si>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</si>
  <si>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</si>
  <si>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</si>
  <si>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</si>
  <si>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</si>
  <si>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</si>
  <si>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</si>
  <si>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</si>
  <si>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</si>
  <si>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</si>
  <si>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</si>
  <si>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</si>
  <si>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</si>
  <si>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</si>
  <si>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</si>
  <si>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</si>
  <si>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</si>
  <si>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</si>
  <si>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</si>
  <si>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</si>
  <si>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</si>
  <si>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</si>
  <si>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</si>
  <si>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</si>
  <si>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</si>
  <si>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</si>
  <si>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</si>
  <si>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</si>
  <si>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</si>
  <si>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</si>
  <si>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</si>
  <si>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</si>
  <si>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</si>
  <si>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</si>
  <si>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</si>
  <si>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</si>
  <si>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</si>
  <si>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</si>
  <si>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</si>
  <si>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</si>
  <si>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</si>
  <si>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</si>
  <si>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</si>
  <si>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</si>
  <si>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</si>
  <si>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</si>
  <si>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</si>
  <si>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</si>
  <si>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</si>
  <si>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</si>
  <si>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</si>
  <si>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</si>
  <si>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</si>
  <si>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</si>
  <si>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</si>
  <si>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</si>
  <si>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</si>
  <si>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</si>
  <si>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</si>
  <si>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</si>
  <si>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</si>
  <si>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</si>
  <si>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</si>
  <si>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</si>
  <si>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</si>
  <si>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</si>
  <si>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</si>
  <si>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</si>
  <si>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</si>
  <si>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</si>
  <si>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</si>
  <si>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</si>
  <si>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</si>
  <si>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</si>
  <si>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</si>
  <si>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</si>
  <si>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</si>
  <si>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</si>
  <si>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</si>
  <si>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</si>
  <si>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</si>
  <si>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</si>
  <si>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</si>
  <si>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</si>
  <si>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</si>
  <si>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</si>
  <si>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</si>
  <si>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</si>
  <si>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</si>
  <si>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</si>
  <si>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</si>
  <si>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</si>
  <si>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</si>
  <si>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</si>
  <si>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</si>
  <si>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</si>
  <si>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</si>
  <si>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</si>
  <si>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</si>
  <si>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</si>
  <si>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</si>
  <si>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</si>
  <si>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</si>
  <si>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</si>
  <si>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</si>
  <si>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</si>
  <si>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</si>
  <si>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</si>
  <si>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</si>
  <si>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</si>
  <si>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</si>
  <si>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</si>
  <si>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</si>
  <si>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</si>
  <si>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</si>
  <si>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</si>
  <si>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</si>
  <si>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</si>
  <si>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</si>
  <si>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</si>
  <si>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</si>
  <si>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</si>
  <si>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</si>
  <si>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</si>
  <si>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</si>
  <si>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</si>
  <si>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</si>
  <si>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</si>
  <si>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</si>
  <si>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</si>
  <si>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</si>
  <si>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</si>
  <si>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</si>
  <si>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</si>
  <si>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</si>
  <si>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</si>
  <si>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</si>
  <si>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</si>
  <si>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</si>
  <si>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</si>
  <si>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</si>
  <si>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</si>
  <si>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</si>
  <si>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</si>
  <si>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</si>
  <si>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</si>
  <si>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</si>
  <si>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</si>
  <si>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</si>
  <si>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</si>
  <si>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</si>
  <si>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</si>
  <si>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</si>
  <si>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</si>
  <si>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</si>
  <si>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</si>
  <si>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</si>
  <si>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</si>
  <si>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</si>
  <si>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</si>
  <si>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</si>
  <si>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</si>
  <si>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</si>
  <si>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</si>
  <si>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</si>
  <si>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</si>
  <si>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</si>
  <si>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</si>
  <si>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</si>
  <si>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</si>
  <si>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</si>
  <si>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</si>
  <si>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</si>
  <si>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</si>
  <si>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</si>
  <si>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</si>
  <si>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</si>
  <si>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</si>
  <si>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</si>
  <si>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</si>
  <si>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</si>
  <si>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</si>
  <si>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</si>
  <si>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</si>
  <si>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</si>
  <si>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</si>
  <si>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</si>
  <si>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</si>
  <si>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</si>
  <si>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</si>
  <si>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</si>
  <si>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</si>
  <si>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</si>
  <si>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</si>
  <si>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</si>
  <si>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</si>
  <si>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</si>
  <si>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</si>
  <si>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</si>
  <si>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</si>
  <si>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</si>
  <si>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</si>
  <si>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</si>
  <si>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</si>
  <si>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</si>
  <si>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</si>
  <si>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</si>
  <si>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</si>
  <si>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</si>
  <si>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</si>
  <si>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</si>
  <si>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</si>
  <si>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</si>
  <si>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</si>
  <si>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</si>
  <si>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</si>
  <si>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</si>
  <si>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</si>
  <si>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</si>
  <si>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</si>
  <si>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</si>
  <si>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</si>
  <si>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</si>
  <si>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</si>
  <si>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</si>
  <si>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</si>
  <si>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</si>
  <si>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</si>
  <si>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</si>
  <si>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</si>
  <si>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</si>
  <si>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</si>
  <si>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</si>
  <si>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</si>
  <si>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</si>
  <si>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</si>
  <si>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</si>
  <si>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</si>
  <si>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</si>
  <si>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</si>
  <si>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</si>
  <si>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</si>
  <si>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</si>
  <si>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</si>
  <si>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</si>
  <si>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</si>
  <si>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</si>
  <si>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</si>
  <si>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</si>
  <si>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</si>
  <si>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</si>
  <si>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</si>
  <si>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</si>
  <si>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</si>
  <si>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</si>
  <si>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</si>
  <si>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</si>
  <si>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</si>
  <si>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</si>
  <si>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</si>
  <si>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</si>
  <si>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</si>
  <si>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</si>
  <si>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</si>
  <si>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</si>
  <si>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</si>
  <si>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</si>
  <si>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</si>
  <si>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</si>
  <si>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</si>
  <si>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</si>
  <si>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</si>
  <si>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</si>
  <si>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</si>
  <si>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</si>
  <si>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</si>
  <si>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</si>
  <si>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</si>
  <si>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</si>
  <si>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</si>
  <si>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</si>
  <si>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</si>
  <si>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</si>
  <si>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</si>
  <si>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</si>
  <si>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</si>
  <si>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</si>
  <si>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</si>
  <si>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</si>
  <si>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</si>
  <si>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</si>
  <si>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</si>
  <si>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</si>
  <si>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</si>
  <si>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</si>
  <si>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</si>
  <si>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</si>
  <si>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</si>
  <si>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</si>
  <si>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</si>
  <si>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</si>
  <si>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</si>
  <si>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</si>
  <si>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</si>
  <si>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</si>
  <si>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</si>
  <si>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</si>
  <si>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</si>
  <si>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</si>
  <si>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</si>
  <si>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</si>
  <si>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</si>
  <si>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</si>
  <si>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</si>
  <si>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</si>
  <si>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</si>
  <si>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</si>
  <si>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</si>
  <si>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</si>
  <si>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</si>
  <si>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</si>
  <si>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</si>
  <si>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</si>
  <si>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</si>
  <si>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</si>
  <si>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</si>
  <si>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</si>
  <si>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</si>
  <si>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</si>
  <si>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</si>
  <si>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</si>
  <si>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</si>
  <si>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</si>
  <si>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</si>
  <si>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</si>
  <si>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</si>
  <si>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</si>
  <si>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</si>
  <si>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</si>
  <si>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</si>
  <si>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</si>
  <si>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</si>
  <si>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</si>
  <si>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</si>
  <si>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</si>
  <si>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</si>
  <si>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</si>
  <si>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</si>
  <si>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</si>
  <si>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</si>
  <si>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</si>
  <si>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</si>
  <si>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</si>
  <si>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</si>
  <si>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</si>
  <si>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</si>
  <si>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</si>
  <si>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</si>
  <si>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</si>
  <si>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</si>
  <si>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</si>
  <si>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</si>
  <si>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</si>
  <si>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</si>
  <si>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</si>
  <si>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</si>
  <si>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</si>
  <si>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</si>
  <si>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</si>
  <si>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</si>
  <si>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</si>
  <si>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</si>
  <si>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</si>
  <si>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</si>
  <si>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</si>
  <si>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</si>
  <si>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</si>
  <si>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</si>
  <si>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</si>
  <si>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</si>
  <si>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</si>
  <si>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</si>
  <si>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</si>
  <si>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</si>
  <si>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</si>
  <si>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</si>
  <si>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</si>
  <si>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</si>
  <si>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</si>
  <si>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</si>
  <si>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</si>
  <si>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</si>
  <si>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</si>
  <si>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</si>
  <si>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</si>
  <si>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</si>
  <si>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</si>
  <si>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</si>
  <si>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</si>
  <si>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</si>
  <si>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</si>
  <si>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</si>
  <si>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</si>
  <si>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</si>
  <si>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</si>
  <si>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</si>
  <si>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</si>
  <si>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</si>
  <si>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</si>
  <si>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</si>
  <si>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</si>
  <si>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</si>
  <si>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</si>
  <si>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</si>
  <si>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</si>
  <si>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</si>
  <si>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</si>
  <si>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</si>
  <si>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</si>
  <si>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</si>
  <si>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</si>
  <si>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</si>
  <si>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</si>
  <si>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</si>
  <si>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</si>
  <si>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</si>
  <si>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</si>
  <si>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</si>
  <si>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</si>
  <si>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</si>
  <si>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</si>
  <si>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</si>
  <si>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</si>
  <si>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</si>
  <si>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</si>
  <si>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</si>
  <si>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</si>
  <si>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</si>
  <si>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</si>
  <si>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</si>
  <si>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</si>
  <si>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</si>
  <si>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</si>
  <si>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</si>
  <si>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</si>
  <si>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</si>
  <si>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</si>
  <si>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</si>
  <si>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</si>
  <si>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</si>
  <si>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</si>
  <si>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</si>
  <si>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</si>
  <si>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</si>
  <si>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</si>
  <si>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</si>
  <si>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</si>
  <si>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</si>
  <si>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</si>
  <si>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</si>
  <si>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</si>
  <si>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</si>
  <si>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</si>
  <si>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</si>
  <si>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</si>
  <si>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</si>
  <si>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</si>
  <si>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</si>
  <si>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</si>
  <si>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</si>
  <si>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</si>
  <si>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</si>
  <si>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</si>
  <si>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</si>
  <si>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</si>
  <si>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</si>
  <si>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</si>
  <si>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</si>
  <si>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</si>
  <si>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</si>
  <si>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</si>
  <si>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</si>
  <si>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</si>
  <si>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</si>
  <si>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</si>
  <si>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</si>
  <si>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</si>
  <si>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</si>
  <si>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</si>
  <si>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</si>
  <si>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</si>
  <si>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</si>
  <si>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</si>
  <si>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</si>
  <si>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</si>
  <si>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</si>
  <si>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</si>
  <si>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</si>
  <si>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</si>
  <si>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</si>
  <si>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</si>
  <si>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</si>
  <si>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</si>
  <si>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</si>
  <si>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</si>
  <si>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</si>
  <si>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</si>
  <si>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</si>
  <si>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</si>
  <si>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</si>
  <si>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</si>
  <si>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</si>
  <si>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</si>
  <si>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</si>
  <si>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</si>
  <si>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</si>
  <si>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</si>
  <si>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</si>
  <si>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</si>
  <si>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</si>
  <si>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</si>
  <si>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</si>
  <si>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</si>
  <si>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</si>
  <si>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</si>
  <si>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</si>
  <si>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</si>
  <si>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</si>
  <si>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</si>
  <si>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</si>
  <si>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</si>
  <si>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</si>
  <si>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</si>
  <si>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</si>
  <si>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</si>
  <si>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</si>
  <si>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</si>
  <si>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</si>
  <si>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</si>
  <si>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</si>
  <si>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</si>
  <si>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</si>
  <si>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</si>
  <si>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</si>
  <si>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</si>
  <si>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</si>
  <si>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</si>
  <si>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</si>
  <si>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</si>
  <si>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</si>
  <si>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</si>
  <si>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</si>
  <si>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</si>
  <si>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</si>
  <si>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</si>
  <si>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</si>
  <si>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</si>
  <si>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</si>
  <si>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</si>
  <si>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</si>
  <si>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</si>
  <si>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</si>
  <si>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</si>
  <si>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</si>
  <si>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</si>
  <si>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</si>
  <si>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</si>
  <si>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</si>
  <si>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</si>
  <si>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</si>
  <si>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</si>
  <si>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</si>
  <si>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</si>
  <si>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</si>
  <si>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</si>
  <si>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</si>
  <si>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</si>
  <si>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</si>
  <si>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</si>
  <si>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</si>
  <si>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</si>
  <si>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</si>
  <si>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</si>
  <si>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</si>
  <si>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</si>
  <si>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</si>
  <si>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</si>
  <si>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</si>
  <si>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</si>
  <si>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</si>
  <si>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</si>
  <si>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</si>
  <si>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</si>
  <si>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</si>
  <si>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</si>
  <si>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</si>
  <si>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</si>
  <si>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</si>
  <si>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</si>
  <si>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</si>
  <si>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</si>
  <si>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</si>
  <si>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</si>
  <si>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</si>
  <si>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</si>
  <si>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</si>
  <si>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</si>
  <si>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</si>
  <si>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</si>
  <si>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</si>
  <si>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</si>
  <si>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</si>
  <si>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</si>
  <si>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</si>
  <si>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</si>
  <si>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</si>
  <si>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</si>
  <si>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</si>
  <si>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</si>
  <si>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</si>
  <si>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</si>
  <si>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</si>
  <si>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</si>
  <si>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</si>
  <si>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</si>
  <si>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</si>
  <si>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</si>
  <si>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</si>
  <si>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</si>
  <si>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</si>
  <si>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</si>
  <si>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</si>
  <si>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</si>
  <si>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</si>
  <si>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</si>
  <si>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</si>
  <si>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</si>
  <si>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</si>
  <si>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</si>
  <si>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</si>
  <si>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</si>
  <si>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</si>
  <si>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</si>
  <si>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</si>
  <si>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</si>
  <si>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</si>
  <si>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</si>
  <si>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</si>
  <si>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</si>
  <si>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</si>
  <si>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</si>
  <si>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</si>
  <si>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</si>
  <si>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</si>
  <si>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</si>
  <si>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</si>
  <si>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</si>
  <si>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</si>
  <si>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</si>
  <si>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</si>
  <si>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</si>
  <si>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</si>
  <si>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</si>
  <si>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</si>
  <si>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</si>
  <si>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</si>
  <si>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</si>
  <si>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</si>
  <si>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</si>
  <si>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</si>
  <si>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</si>
  <si>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</si>
  <si>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</si>
  <si>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</si>
  <si>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</si>
  <si>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</si>
  <si>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</si>
  <si>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</si>
  <si>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</si>
  <si>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</si>
  <si>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</si>
  <si>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</si>
  <si>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</si>
  <si>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</si>
  <si>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</si>
  <si>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</si>
  <si>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</si>
  <si>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</si>
  <si>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</si>
  <si>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</si>
  <si>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</si>
  <si>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</si>
  <si>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</si>
  <si>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</si>
  <si>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</si>
  <si>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</si>
  <si>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</si>
  <si>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</si>
  <si>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</si>
  <si>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</si>
  <si>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</si>
  <si>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</si>
  <si>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</si>
  <si>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</si>
  <si>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</si>
  <si>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</si>
  <si>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</si>
  <si>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</si>
  <si>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</si>
  <si>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</si>
  <si>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</si>
  <si>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</si>
  <si>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</si>
  <si>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</si>
  <si>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</si>
  <si>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</si>
  <si>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</si>
  <si>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</si>
  <si>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</si>
  <si>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</si>
  <si>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</si>
  <si>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</si>
  <si>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</si>
  <si>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</si>
  <si>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</si>
  <si>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</si>
  <si>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</si>
  <si>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</si>
  <si>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</si>
  <si>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</si>
  <si>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</si>
  <si>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</si>
  <si>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</si>
  <si>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</si>
  <si>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</si>
  <si>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</si>
  <si>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</si>
  <si>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</si>
  <si>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</si>
  <si>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</si>
  <si>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</si>
  <si>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</si>
  <si>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</si>
  <si>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</si>
  <si>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</si>
  <si>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</si>
  <si>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</si>
  <si>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</si>
  <si>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</si>
  <si>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</si>
  <si>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</si>
  <si>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</si>
  <si>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</si>
  <si>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</si>
  <si>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</si>
  <si>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</si>
  <si>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</si>
  <si>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</si>
  <si>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</si>
  <si>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</si>
  <si>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</si>
  <si>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</si>
  <si>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</si>
  <si>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</si>
  <si>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</si>
  <si>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</si>
  <si>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</si>
  <si>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</si>
  <si>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</si>
  <si>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</si>
  <si>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</si>
  <si>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</si>
  <si>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</si>
  <si>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</si>
  <si>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</si>
  <si>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</si>
  <si>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</si>
  <si>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</si>
  <si>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</si>
  <si>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</si>
  <si>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</si>
  <si>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</si>
  <si>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</si>
  <si>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</si>
  <si>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</si>
  <si>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</si>
  <si>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</si>
  <si>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</si>
  <si>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</si>
  <si>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</si>
  <si>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</si>
  <si>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</si>
  <si>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</si>
  <si>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</si>
  <si>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</si>
  <si>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</si>
  <si>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</si>
  <si>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</si>
  <si>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</si>
  <si>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</si>
  <si>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</si>
  <si>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</si>
  <si>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</si>
  <si>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</si>
  <si>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</si>
  <si>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</si>
  <si>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</si>
  <si>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</si>
  <si>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</si>
  <si>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</si>
  <si>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</si>
  <si>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</si>
  <si>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</si>
  <si>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</si>
  <si>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</si>
  <si>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</si>
  <si>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</si>
  <si>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</si>
  <si>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</si>
  <si>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</si>
  <si>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</si>
  <si>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</si>
  <si>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</si>
  <si>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</si>
  <si>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</si>
  <si>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</si>
  <si>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</si>
  <si>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</si>
  <si>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</si>
  <si>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</si>
  <si>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</si>
  <si>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</si>
  <si>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</si>
  <si>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</si>
  <si>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</si>
  <si>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</si>
  <si>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</si>
  <si>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</si>
  <si>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</si>
  <si>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</si>
  <si>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</si>
  <si>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</si>
  <si>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</si>
  <si>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</si>
  <si>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</si>
  <si>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</si>
  <si>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</si>
  <si>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</si>
  <si>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</si>
  <si>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</si>
  <si>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</si>
  <si>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</si>
  <si>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</si>
  <si>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</si>
  <si>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</si>
  <si>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</si>
  <si>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</si>
  <si>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</si>
  <si>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</si>
  <si>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</si>
  <si>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</si>
  <si>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</si>
  <si>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</si>
  <si>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</si>
  <si>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</si>
  <si>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</si>
  <si>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</si>
  <si>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</si>
  <si>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</si>
  <si>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</si>
  <si>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</si>
  <si>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</si>
  <si>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</si>
  <si>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</si>
  <si>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</si>
  <si>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</si>
  <si>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</si>
  <si>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</si>
  <si>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</si>
  <si>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</si>
  <si>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</si>
  <si>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</si>
  <si>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</si>
  <si>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</si>
  <si>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</si>
  <si>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</si>
  <si>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</si>
  <si>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</si>
  <si>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</si>
  <si>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</si>
  <si>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</si>
  <si>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</si>
  <si>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</si>
  <si>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</si>
  <si>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</si>
  <si>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</si>
  <si>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</si>
  <si>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</si>
  <si>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</si>
  <si>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</si>
  <si>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</si>
  <si>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</si>
  <si>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</si>
  <si>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</si>
  <si>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</si>
  <si>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</si>
  <si>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</si>
  <si>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</si>
  <si>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</si>
  <si>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</si>
  <si>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</si>
  <si>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</si>
  <si>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</si>
  <si>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</si>
  <si>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</si>
  <si>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</si>
  <si>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</si>
  <si>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</si>
  <si>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</si>
  <si>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</si>
  <si>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</si>
  <si>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</si>
  <si>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</si>
  <si>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</si>
  <si>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</si>
  <si>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</si>
  <si>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</si>
  <si>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</si>
  <si>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</si>
  <si>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</si>
  <si>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</si>
  <si>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</si>
  <si>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</si>
  <si>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</si>
  <si>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</si>
  <si>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</si>
  <si>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</si>
  <si>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</si>
  <si>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</si>
  <si>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</si>
  <si>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</si>
  <si>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</si>
  <si>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</si>
  <si>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</si>
  <si>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</si>
  <si>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</si>
  <si>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</si>
  <si>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</si>
  <si>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</si>
  <si>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</si>
  <si>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</si>
  <si>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</si>
  <si>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</si>
  <si>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</si>
  <si>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</si>
  <si>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</si>
  <si>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</si>
  <si>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</si>
  <si>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</si>
  <si>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</si>
  <si>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</si>
  <si>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</si>
  <si>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</si>
  <si>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</si>
  <si>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</si>
  <si>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</si>
  <si>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</si>
  <si>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</si>
  <si>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</si>
  <si>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</si>
  <si>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</si>
  <si>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</si>
  <si>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</si>
  <si>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</si>
  <si>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</si>
  <si>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</si>
  <si>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</si>
  <si>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</si>
  <si>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</si>
  <si>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</si>
  <si>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</si>
  <si>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</si>
  <si>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</si>
  <si>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</si>
  <si>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</si>
  <si>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</si>
  <si>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</si>
  <si>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</si>
  <si>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</si>
  <si>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</si>
  <si>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</si>
  <si>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</si>
  <si>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</si>
  <si>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</si>
  <si>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</si>
  <si>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</si>
  <si>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</si>
  <si>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</si>
  <si>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</si>
  <si>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</si>
  <si>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</si>
  <si>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</si>
  <si>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</si>
  <si>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</si>
  <si>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</si>
  <si>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</si>
  <si>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</si>
  <si>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</si>
  <si>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</si>
  <si>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</si>
  <si>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</si>
  <si>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</si>
  <si>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</si>
  <si>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</si>
  <si>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</si>
  <si>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</si>
  <si>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</si>
  <si>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</si>
  <si>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</si>
  <si>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</si>
  <si>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</si>
  <si>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</si>
  <si>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</si>
  <si>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</si>
  <si>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</si>
  <si>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</si>
  <si>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</si>
  <si>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</si>
  <si>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</si>
  <si>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</si>
  <si>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</si>
  <si>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</si>
  <si>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</si>
  <si>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</si>
  <si>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</si>
  <si>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</si>
  <si>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</si>
  <si>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</si>
  <si>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</si>
  <si>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</si>
  <si>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</si>
  <si>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</si>
  <si>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</si>
  <si>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</si>
  <si>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</si>
  <si>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</si>
  <si>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</si>
  <si>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</si>
  <si>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</si>
  <si>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</si>
  <si>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</si>
  <si>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</si>
  <si>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</si>
  <si>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</si>
  <si>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</si>
  <si>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</si>
  <si>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</si>
  <si>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</si>
  <si>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</si>
  <si>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</si>
  <si>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</si>
  <si>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</si>
  <si>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</si>
  <si>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</si>
  <si>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</si>
  <si>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</si>
  <si>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</si>
  <si>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</si>
  <si>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</si>
  <si>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</si>
  <si>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</si>
  <si>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</si>
  <si>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</si>
  <si>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</si>
  <si>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</si>
  <si>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</si>
  <si>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</si>
  <si>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</si>
  <si>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</si>
  <si>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</si>
  <si>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</si>
  <si>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</si>
  <si>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</si>
  <si>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</si>
  <si>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</si>
  <si>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</si>
  <si>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</si>
  <si>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</si>
  <si>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</si>
  <si>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</si>
  <si>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</si>
  <si>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</si>
  <si>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</si>
  <si>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</si>
  <si>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</si>
  <si>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</si>
  <si>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</si>
  <si>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</si>
  <si>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</si>
  <si>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</si>
  <si>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</si>
  <si>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</si>
  <si>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</si>
  <si>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</si>
  <si>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</si>
  <si>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</si>
  <si>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</si>
  <si>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</si>
  <si>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</si>
  <si>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</si>
  <si>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</si>
  <si>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</si>
  <si>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</si>
  <si>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</si>
  <si>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</si>
  <si>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</si>
  <si>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</si>
  <si>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</si>
  <si>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</si>
  <si>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</si>
  <si>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</si>
  <si>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</si>
  <si>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</si>
  <si>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</si>
  <si>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</si>
  <si>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</si>
  <si>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</si>
  <si>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</si>
  <si>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</si>
  <si>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</si>
  <si>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</si>
  <si>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</si>
  <si>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</si>
  <si>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</si>
  <si>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</si>
  <si>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</si>
  <si>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</si>
  <si>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</si>
  <si>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</si>
  <si>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</si>
  <si>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</si>
  <si>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</si>
  <si>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</si>
  <si>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</si>
  <si>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</si>
  <si>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</si>
  <si>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</si>
  <si>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</si>
  <si>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</si>
  <si>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</si>
  <si>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</si>
  <si>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</si>
  <si>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</si>
  <si>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</si>
  <si>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</si>
  <si>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</si>
  <si>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</si>
  <si>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</si>
  <si>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</si>
  <si>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</si>
  <si>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</si>
  <si>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</si>
  <si>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</si>
  <si>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</si>
  <si>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</si>
  <si>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</si>
  <si>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</si>
  <si>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</si>
  <si>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</si>
  <si>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</si>
  <si>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</si>
  <si>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</si>
  <si>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</si>
  <si>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</si>
  <si>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</si>
  <si>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</si>
  <si>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</si>
  <si>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</si>
  <si>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</si>
  <si>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</si>
  <si>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</si>
  <si>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</si>
  <si>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</si>
  <si>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</si>
  <si>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</si>
  <si>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</si>
  <si>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</si>
  <si>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</si>
  <si>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</si>
  <si>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</si>
  <si>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</si>
  <si>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</si>
  <si>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</si>
  <si>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</si>
  <si>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</si>
  <si>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</si>
  <si>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</si>
  <si>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</si>
  <si>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</si>
  <si>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</si>
  <si>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</si>
  <si>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</si>
  <si>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</si>
  <si>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</si>
  <si>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</si>
  <si>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</si>
  <si>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</si>
  <si>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</si>
  <si>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</si>
  <si>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</si>
  <si>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</si>
  <si>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</si>
  <si>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</si>
  <si>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</si>
  <si>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</si>
  <si>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</si>
  <si>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</si>
  <si>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</si>
  <si>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</si>
  <si>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</si>
  <si>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</si>
  <si>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</si>
  <si>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</si>
  <si>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</si>
  <si>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</si>
  <si>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</si>
  <si>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</si>
  <si>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</si>
  <si>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</si>
  <si>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</si>
  <si>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</si>
  <si>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</si>
  <si>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</si>
  <si>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</si>
  <si>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</si>
  <si>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</si>
  <si>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</si>
  <si>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</si>
  <si>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</si>
  <si>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</si>
  <si>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</si>
  <si>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</si>
  <si>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</si>
  <si>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</si>
  <si>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</si>
  <si>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</si>
  <si>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</si>
  <si>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</si>
  <si>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</si>
  <si>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</si>
  <si>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</si>
  <si>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</si>
  <si>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</si>
  <si>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</si>
  <si>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</si>
  <si>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</si>
  <si>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</si>
  <si>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</si>
  <si>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</si>
  <si>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</si>
  <si>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</si>
  <si>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</si>
  <si>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</si>
  <si>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</si>
  <si>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</si>
  <si>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</si>
  <si>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</si>
  <si>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</si>
  <si>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</si>
  <si>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</si>
  <si>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</si>
  <si>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</si>
  <si>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</si>
  <si>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</si>
  <si>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</si>
  <si>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</si>
  <si>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</si>
  <si>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</si>
  <si>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</si>
  <si>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</si>
  <si>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</si>
  <si>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</si>
  <si>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</si>
  <si>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</si>
  <si>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</si>
  <si>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</si>
  <si>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</si>
  <si>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</si>
  <si>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</si>
  <si>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</si>
  <si>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</si>
  <si>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</si>
  <si>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</si>
  <si>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</si>
  <si>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</si>
  <si>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</si>
  <si>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</si>
  <si>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</si>
  <si>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</si>
  <si>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</si>
  <si>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</si>
  <si>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</si>
  <si>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</si>
  <si>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</si>
  <si>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</si>
  <si>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</si>
  <si>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</si>
  <si>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</si>
  <si>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</si>
  <si>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</si>
  <si>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</si>
  <si>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</si>
  <si>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</si>
  <si>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</si>
  <si>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</si>
  <si>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</si>
  <si>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</si>
  <si>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</si>
  <si>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</si>
  <si>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</si>
  <si>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</si>
  <si>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</si>
  <si>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</si>
  <si>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</si>
  <si>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</si>
  <si>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</si>
  <si>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</si>
  <si>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</si>
  <si>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</si>
  <si>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</si>
  <si>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</si>
  <si>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</si>
  <si>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</si>
  <si>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</si>
  <si>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</si>
  <si>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</si>
  <si>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</si>
  <si>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</si>
  <si>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</si>
  <si>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</si>
  <si>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</si>
  <si>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</si>
  <si>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</si>
  <si>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</si>
  <si>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</si>
  <si>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</si>
  <si>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</si>
  <si>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</si>
  <si>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</si>
  <si>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</si>
  <si>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</si>
  <si>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</si>
  <si>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</si>
  <si>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</si>
  <si>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</si>
  <si>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</si>
  <si>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</si>
  <si>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</si>
  <si>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</si>
  <si>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</si>
  <si>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</si>
  <si>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</si>
  <si>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</si>
  <si>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</si>
  <si>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</si>
  <si>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</si>
  <si>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</si>
  <si>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</si>
  <si>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</si>
  <si>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</si>
  <si>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</si>
  <si>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</si>
  <si>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</si>
  <si>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</si>
  <si>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</si>
  <si>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</si>
  <si>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</si>
  <si>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</si>
  <si>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</si>
  <si>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</si>
  <si>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</si>
  <si>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</si>
  <si>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</si>
  <si>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</si>
  <si>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</si>
  <si>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</si>
  <si>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</si>
  <si>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</si>
  <si>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</si>
  <si>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</si>
  <si>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</si>
  <si>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</si>
  <si>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</si>
  <si>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</si>
  <si>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</si>
  <si>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</si>
  <si>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</si>
  <si>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</si>
  <si>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</si>
  <si>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</si>
  <si>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</si>
  <si>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</si>
  <si>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</si>
  <si>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</si>
  <si>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</si>
  <si>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</si>
  <si>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</si>
  <si>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</si>
  <si>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</si>
  <si>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</si>
  <si>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</si>
  <si>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</si>
  <si>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</si>
  <si>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</si>
  <si>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</si>
  <si>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</si>
  <si>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</si>
  <si>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</si>
  <si>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</si>
  <si>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</si>
  <si>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</si>
  <si>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</si>
  <si>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</si>
  <si>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</si>
  <si>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</si>
  <si>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</si>
  <si>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</si>
  <si>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</si>
  <si>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</si>
  <si>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</si>
  <si>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</si>
  <si>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</si>
  <si>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</si>
  <si>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</si>
  <si>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</si>
  <si>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</si>
  <si>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</si>
  <si>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</si>
  <si>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</si>
  <si>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</si>
  <si>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</si>
  <si>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</si>
  <si>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</si>
  <si>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</si>
  <si>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</si>
  <si>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</si>
  <si>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</si>
  <si>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</si>
  <si>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</si>
  <si>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</si>
  <si>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</si>
  <si>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</si>
  <si>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</si>
  <si>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</si>
  <si>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</si>
  <si>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</si>
  <si>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</si>
  <si>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</si>
  <si>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</si>
  <si>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</si>
  <si>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</si>
  <si>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</si>
  <si>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</si>
  <si>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</si>
  <si>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</si>
  <si>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</si>
  <si>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</si>
  <si>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</si>
  <si>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</si>
  <si>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</si>
  <si>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</si>
  <si>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</si>
  <si>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</si>
  <si>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</si>
  <si>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</si>
  <si>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</si>
  <si>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</si>
  <si>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</si>
  <si>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</si>
  <si>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</si>
  <si>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</si>
  <si>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</si>
  <si>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</si>
  <si>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</si>
  <si>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</si>
  <si>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</si>
  <si>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</si>
  <si>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</si>
  <si>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</si>
  <si>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</si>
  <si>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</si>
  <si>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</si>
  <si>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</si>
  <si>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</si>
  <si>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</si>
  <si>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</si>
  <si>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</si>
  <si>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</si>
  <si>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</si>
  <si>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</si>
  <si>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</si>
  <si>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</si>
  <si>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</si>
  <si>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</si>
  <si>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</si>
  <si>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</si>
  <si>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</si>
  <si>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</si>
  <si>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</si>
  <si>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</si>
  <si>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</si>
  <si>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</si>
  <si>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</si>
  <si>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</si>
  <si>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</si>
  <si>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</si>
  <si>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</si>
  <si>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</si>
  <si>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</si>
  <si>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</si>
  <si>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</si>
  <si>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</si>
  <si>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</si>
  <si>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</si>
  <si>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</si>
  <si>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</si>
  <si>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</si>
  <si>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</si>
  <si>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</si>
  <si>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</si>
  <si>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</si>
  <si>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</si>
  <si>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</si>
  <si>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</si>
  <si>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</si>
  <si>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</si>
  <si>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</si>
  <si>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</si>
  <si>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</si>
  <si>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</si>
  <si>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</si>
  <si>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</si>
  <si>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</si>
  <si>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</si>
  <si>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</si>
  <si>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</si>
  <si>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</si>
  <si>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</si>
  <si>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</si>
  <si>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</si>
  <si>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</si>
  <si>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</si>
  <si>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</si>
  <si>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</si>
  <si>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</si>
  <si>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</si>
  <si>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</si>
  <si>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</si>
  <si>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</si>
  <si>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</si>
  <si>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</si>
  <si>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</si>
  <si>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</si>
  <si>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</si>
  <si>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</si>
  <si>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</si>
  <si>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</si>
  <si>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</si>
  <si>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</si>
  <si>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</si>
  <si>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</si>
  <si>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</si>
  <si>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</si>
  <si>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</si>
  <si>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</si>
  <si>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</si>
  <si>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</si>
  <si>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</si>
  <si>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</si>
  <si>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</si>
  <si>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</si>
  <si>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</si>
  <si>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</si>
  <si>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</si>
  <si>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</si>
  <si>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</si>
  <si>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</si>
  <si>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</si>
  <si>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</si>
  <si>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</si>
  <si>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</si>
  <si>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</si>
  <si>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</si>
  <si>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</si>
  <si>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</si>
  <si>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</si>
  <si>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</si>
  <si>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</si>
  <si>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</si>
  <si>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</si>
  <si>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</si>
  <si>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</si>
  <si>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</si>
  <si>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</si>
  <si>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</si>
  <si>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</si>
  <si>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</si>
  <si>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</si>
  <si>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</si>
  <si>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</si>
  <si>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</si>
  <si>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</si>
  <si>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</si>
  <si>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</si>
  <si>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</si>
  <si>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</si>
  <si>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</si>
  <si>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</si>
  <si>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</si>
  <si>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</si>
  <si>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</si>
  <si>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</si>
  <si>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</si>
  <si>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</si>
  <si>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</si>
  <si>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</si>
  <si>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</si>
  <si>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</si>
  <si>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</si>
  <si>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</si>
  <si>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</si>
  <si>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</si>
  <si>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</si>
  <si>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</si>
  <si>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</si>
  <si>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</si>
  <si>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</si>
  <si>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</si>
  <si>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</si>
  <si>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</si>
  <si>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</si>
  <si>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</si>
  <si>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</si>
  <si>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</si>
  <si>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</si>
  <si>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</si>
  <si>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</si>
  <si>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</si>
  <si>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</si>
  <si>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</si>
  <si>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</si>
  <si>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</si>
  <si>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</si>
  <si>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</si>
  <si>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</si>
  <si>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</si>
  <si>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</si>
  <si>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</si>
  <si>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</si>
  <si>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</si>
  <si>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</si>
  <si>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</si>
  <si>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</si>
  <si>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</si>
  <si>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</si>
  <si>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</si>
  <si>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</si>
  <si>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</si>
  <si>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</si>
  <si>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</si>
  <si>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</si>
  <si>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</si>
  <si>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</si>
  <si>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</si>
  <si>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</si>
  <si>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</si>
  <si>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</si>
  <si>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</si>
  <si>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</si>
  <si>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</si>
  <si>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</si>
  <si>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</si>
  <si>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</si>
  <si>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</si>
  <si>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</si>
  <si>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</si>
  <si>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</si>
  <si>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</si>
  <si>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</si>
  <si>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</si>
  <si>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</si>
  <si>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</si>
  <si>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</si>
  <si>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</si>
  <si>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</si>
  <si>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</si>
  <si>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</si>
  <si>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</si>
  <si>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</si>
  <si>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</si>
  <si>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</si>
  <si>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</si>
  <si>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</si>
  <si>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</si>
  <si>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</si>
  <si>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</si>
  <si>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</si>
  <si>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</si>
  <si>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</si>
  <si>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</si>
  <si>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</si>
  <si>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</si>
  <si>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</si>
  <si>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</si>
  <si>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</si>
  <si>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</si>
  <si>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</si>
  <si>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</si>
  <si>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</si>
  <si>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</si>
  <si>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</si>
  <si>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</si>
  <si>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</si>
  <si>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</si>
  <si>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</si>
  <si>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</si>
  <si>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</si>
  <si>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</si>
  <si>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</si>
  <si>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</si>
  <si>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</si>
  <si>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</si>
  <si>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</si>
  <si>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</si>
  <si>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</si>
  <si>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</si>
  <si>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</si>
  <si>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</si>
  <si>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</si>
  <si>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</si>
  <si>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</si>
  <si>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</si>
  <si>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</si>
  <si>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</si>
  <si>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</si>
  <si>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</si>
  <si>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</si>
  <si>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</si>
  <si>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</si>
  <si>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</si>
  <si>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</si>
  <si>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</si>
  <si>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</si>
  <si>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</si>
  <si>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</si>
  <si>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</si>
  <si>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</si>
  <si>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</si>
  <si>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</si>
  <si>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</si>
  <si>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</si>
  <si>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</si>
  <si>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</si>
  <si>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</si>
  <si>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</si>
  <si>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</si>
  <si>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</si>
  <si>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</si>
  <si>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</si>
  <si>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</si>
  <si>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</si>
  <si>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</si>
  <si>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</si>
  <si>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</si>
  <si>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</si>
  <si>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</si>
  <si>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</si>
  <si>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</si>
  <si>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</si>
  <si>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</si>
  <si>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</si>
  <si>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</si>
  <si>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</si>
  <si>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</si>
  <si>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</si>
  <si>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</si>
  <si>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</si>
  <si>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</si>
  <si>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</si>
  <si>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</si>
  <si>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</si>
  <si>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</si>
  <si>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</si>
  <si>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</si>
  <si>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</si>
  <si>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</si>
  <si>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</si>
  <si>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</si>
  <si>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</si>
  <si>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</si>
  <si>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</si>
  <si>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</si>
  <si>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</si>
  <si>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</si>
  <si>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</si>
  <si>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</si>
  <si>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</si>
  <si>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</si>
  <si>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</si>
  <si>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</si>
  <si>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</si>
  <si>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</si>
  <si>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</si>
  <si>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</si>
  <si>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</si>
  <si>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</si>
  <si>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</si>
  <si>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</si>
  <si>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</si>
  <si>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</si>
  <si>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</si>
  <si>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</si>
  <si>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</si>
  <si>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</si>
  <si>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</si>
  <si>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</si>
  <si>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</si>
  <si>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</si>
  <si>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</si>
  <si>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</si>
  <si>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</si>
  <si>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</si>
  <si>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</si>
  <si>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</si>
  <si>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</si>
  <si>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</si>
  <si>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</si>
  <si>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</si>
  <si>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</si>
  <si>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</si>
  <si>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</si>
  <si>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</si>
  <si>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</si>
  <si>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</si>
  <si>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</si>
  <si>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</si>
  <si>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</si>
  <si>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</si>
  <si>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</si>
  <si>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</si>
  <si>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</si>
  <si>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</si>
  <si>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</si>
  <si>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</si>
  <si>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</si>
  <si>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</si>
  <si>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</si>
  <si>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</si>
  <si>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</si>
  <si>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</si>
  <si>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</si>
  <si>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</si>
  <si>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</si>
  <si>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</si>
  <si>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</si>
  <si>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</si>
  <si>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</si>
  <si>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</si>
  <si>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</si>
  <si>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</si>
  <si>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</si>
  <si>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</si>
  <si>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</si>
  <si>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</si>
  <si>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</si>
  <si>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</si>
  <si>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</si>
  <si>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</si>
  <si>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</si>
  <si>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</si>
  <si>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</si>
  <si>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</si>
  <si>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</si>
  <si>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</si>
  <si>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</si>
  <si>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</si>
  <si>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</si>
  <si>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</si>
  <si>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</si>
  <si>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</si>
  <si>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</si>
  <si>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</si>
  <si>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</si>
  <si>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</si>
  <si>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</si>
  <si>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</si>
  <si>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</si>
  <si>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</si>
  <si>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</si>
  <si>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</si>
  <si>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</si>
  <si>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</si>
  <si>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</si>
  <si>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</si>
  <si>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</si>
  <si>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</si>
  <si>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</si>
  <si>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</si>
  <si>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</si>
  <si>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</si>
  <si>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</si>
  <si>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</si>
  <si>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</si>
  <si>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</si>
  <si>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</si>
  <si>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</si>
  <si>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</si>
  <si>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</si>
  <si>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</si>
  <si>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</si>
  <si>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</si>
  <si>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</si>
  <si>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</si>
  <si>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</si>
  <si>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</si>
  <si>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</si>
  <si>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</si>
  <si>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</si>
  <si>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</si>
  <si>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</si>
  <si>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</si>
  <si>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</si>
  <si>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</si>
  <si>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</si>
  <si>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</si>
  <si>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</si>
  <si>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</si>
  <si>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</si>
  <si>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</si>
  <si>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</si>
  <si>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</si>
  <si>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</si>
  <si>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</si>
  <si>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</si>
  <si>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</si>
  <si>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</si>
  <si>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</si>
  <si>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</si>
  <si>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</si>
  <si>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</si>
  <si>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</si>
  <si>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</si>
  <si>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</si>
  <si>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</si>
  <si>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</si>
  <si>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</si>
  <si>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</si>
  <si>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</si>
  <si>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</si>
  <si>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</si>
  <si>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</si>
  <si>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</si>
  <si>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</si>
  <si>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</si>
  <si>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</si>
  <si>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</si>
  <si>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</si>
  <si>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</si>
  <si>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</si>
  <si>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</si>
  <si>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</si>
  <si>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</si>
  <si>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</si>
  <si>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</si>
  <si>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</si>
  <si>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</si>
  <si>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</si>
  <si>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</si>
  <si>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</si>
  <si>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</si>
  <si>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</si>
  <si>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</si>
  <si>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</si>
  <si>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</si>
  <si>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</si>
  <si>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</si>
  <si>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</si>
  <si>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</si>
  <si>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</si>
  <si>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</si>
  <si>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</si>
  <si>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</si>
  <si>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</si>
  <si>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</si>
  <si>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</si>
  <si>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</si>
  <si>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</si>
  <si>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</si>
  <si>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</si>
  <si>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</si>
  <si>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</si>
  <si>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</si>
  <si>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</si>
  <si>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</si>
  <si>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</si>
  <si>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</si>
  <si>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</si>
  <si>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</si>
  <si>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</si>
  <si>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</si>
  <si>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</si>
  <si>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</si>
  <si>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</si>
  <si>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</si>
  <si>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</si>
  <si>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</si>
  <si>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</si>
  <si>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</si>
  <si>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</si>
  <si>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</si>
  <si>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</si>
  <si>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</si>
  <si>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</si>
  <si>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</si>
  <si>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</si>
  <si>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</si>
  <si>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</si>
  <si>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</si>
  <si>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</si>
  <si>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</si>
  <si>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</si>
  <si>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</si>
  <si>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</si>
  <si>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</si>
  <si>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</si>
  <si>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</si>
  <si>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</si>
  <si>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</si>
  <si>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</si>
  <si>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</si>
  <si>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</si>
  <si>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</si>
  <si>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</si>
  <si>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</si>
  <si>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</si>
  <si>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</si>
  <si>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</si>
  <si>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</si>
  <si>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</si>
  <si>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</si>
  <si>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</si>
  <si>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</si>
  <si>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</si>
  <si>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</si>
  <si>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</si>
  <si>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</si>
  <si>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</si>
  <si>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</si>
  <si>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</si>
  <si>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</si>
  <si>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</si>
  <si>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</si>
  <si>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</si>
  <si>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</si>
  <si>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</si>
  <si>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</si>
  <si>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</si>
  <si>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</si>
  <si>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</si>
  <si>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</si>
  <si>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</si>
  <si>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</si>
  <si>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</si>
  <si>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</si>
  <si>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</si>
  <si>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</si>
  <si>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</si>
  <si>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</si>
  <si>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</si>
  <si>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</si>
  <si>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</si>
  <si>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</si>
  <si>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</si>
  <si>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</si>
  <si>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</si>
  <si>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</si>
  <si>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</si>
  <si>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</si>
  <si>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</si>
  <si>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</si>
  <si>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</si>
  <si>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</si>
  <si>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</si>
  <si>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</si>
  <si>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</si>
  <si>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</si>
  <si>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</si>
  <si>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</si>
  <si>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</si>
  <si>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</si>
  <si>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</si>
  <si>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</si>
  <si>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</si>
  <si>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</si>
  <si>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</si>
  <si>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</si>
  <si>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</si>
  <si>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</si>
  <si>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</si>
  <si>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</si>
  <si>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</si>
  <si>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</si>
  <si>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</si>
  <si>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</si>
  <si>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</si>
  <si>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</si>
  <si>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</si>
  <si>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</si>
  <si>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</si>
  <si>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</si>
  <si>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</si>
  <si>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</si>
  <si>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</si>
  <si>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</si>
  <si>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</si>
  <si>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</si>
  <si>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</si>
  <si>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</si>
  <si>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</si>
  <si>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</si>
  <si>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</si>
  <si>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</si>
  <si>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</si>
  <si>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</si>
  <si>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</si>
  <si>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</si>
  <si>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</si>
  <si>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</si>
  <si>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</si>
  <si>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</si>
  <si>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</si>
  <si>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</si>
  <si>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</si>
  <si>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</si>
  <si>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</si>
  <si>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</si>
  <si>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</si>
  <si>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</si>
  <si>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</si>
  <si>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</si>
  <si>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</si>
  <si>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</si>
  <si>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</si>
  <si>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</si>
  <si>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</si>
  <si>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</si>
  <si>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</si>
  <si>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</si>
  <si>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</si>
  <si>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</si>
  <si>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</si>
  <si>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</si>
  <si>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</si>
  <si>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</si>
  <si>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</si>
  <si>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</si>
  <si>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</si>
  <si>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</si>
  <si>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</si>
  <si>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</si>
  <si>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</si>
  <si>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</si>
  <si>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</si>
  <si>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</si>
  <si>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</si>
  <si>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</si>
  <si>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</si>
  <si>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</si>
  <si>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</si>
  <si>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</si>
  <si>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</si>
  <si>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</si>
  <si>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</si>
  <si>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</si>
  <si>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</si>
  <si>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</si>
  <si>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</si>
  <si>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</si>
  <si>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</si>
  <si>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</si>
  <si>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</si>
  <si>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</si>
  <si>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</si>
  <si>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</si>
  <si>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</si>
  <si>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</si>
  <si>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</si>
  <si>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</si>
  <si>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</si>
  <si>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</si>
  <si>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</si>
  <si>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</si>
  <si>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</si>
  <si>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</si>
  <si>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</si>
  <si>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</si>
  <si>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</si>
  <si>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</si>
  <si>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</si>
  <si>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</si>
  <si>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</si>
  <si>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</si>
  <si>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</si>
  <si>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</si>
  <si>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</si>
  <si>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</si>
  <si>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</si>
  <si>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</si>
  <si>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</si>
  <si>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</si>
  <si>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</si>
  <si>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</si>
  <si>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</si>
  <si>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</si>
  <si>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</si>
  <si>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</si>
  <si>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</si>
  <si>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</si>
  <si>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</si>
  <si>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</si>
  <si>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</si>
  <si>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</si>
  <si>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</si>
  <si>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</si>
  <si>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</si>
  <si>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</si>
  <si>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</si>
  <si>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</si>
  <si>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</si>
  <si>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</si>
  <si>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</si>
  <si>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</si>
  <si>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</si>
  <si>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</si>
  <si>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</si>
  <si>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</si>
  <si>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</si>
  <si>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</si>
  <si>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</si>
  <si>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</si>
  <si>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</si>
  <si>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</si>
  <si>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</si>
  <si>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</si>
  <si>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</si>
  <si>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</si>
  <si>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</si>
  <si>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</si>
  <si>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</si>
  <si>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</si>
  <si>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</si>
  <si>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</si>
  <si>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</si>
  <si>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</si>
  <si>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</si>
  <si>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</si>
  <si>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</si>
  <si>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</si>
  <si>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</si>
  <si>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</si>
  <si>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</si>
  <si>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</si>
  <si>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</si>
  <si>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</si>
  <si>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</si>
  <si>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</si>
  <si>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</si>
  <si>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</si>
  <si>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</si>
  <si>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</si>
  <si>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</si>
  <si>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</si>
  <si>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</si>
  <si>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</si>
  <si>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</si>
  <si>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</si>
  <si>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</si>
  <si>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</si>
  <si>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</si>
  <si>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</si>
  <si>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</si>
  <si>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</si>
  <si>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</si>
  <si>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</si>
  <si>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</si>
  <si>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</si>
  <si>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</si>
  <si>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</si>
  <si>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</si>
  <si>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</si>
  <si>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</si>
  <si>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</si>
  <si>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</si>
  <si>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</si>
  <si>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</si>
  <si>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</si>
  <si>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</si>
  <si>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</si>
  <si>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</si>
  <si>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</si>
  <si>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</si>
  <si>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</si>
  <si>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</si>
  <si>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</si>
  <si>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</si>
  <si>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</si>
  <si>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</si>
  <si>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</si>
  <si>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</si>
  <si>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</si>
  <si>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</si>
  <si>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</si>
  <si>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</si>
  <si>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</si>
  <si>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</si>
  <si>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</si>
  <si>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</si>
  <si>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</si>
  <si>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</si>
  <si>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</si>
  <si>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</si>
  <si>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</si>
  <si>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</si>
  <si>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</si>
  <si>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</si>
  <si>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</si>
  <si>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</si>
  <si>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</si>
  <si>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</si>
  <si>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</si>
  <si>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</si>
  <si>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</si>
  <si>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</si>
  <si>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</si>
  <si>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</si>
  <si>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</si>
  <si>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</si>
  <si>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</si>
  <si>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</si>
  <si>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</si>
  <si>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</si>
  <si>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</si>
  <si>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</si>
  <si>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</si>
  <si>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</si>
  <si>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</si>
  <si>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</si>
  <si>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</si>
  <si>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</si>
  <si>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</si>
  <si>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</si>
  <si>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</si>
  <si>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</si>
  <si>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</si>
  <si>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</si>
  <si>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</si>
  <si>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</si>
  <si>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</si>
  <si>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</si>
  <si>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</si>
  <si>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</si>
  <si>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</si>
  <si>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</si>
  <si>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</si>
  <si>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</si>
  <si>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</si>
  <si>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</si>
  <si>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</si>
  <si>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</si>
  <si>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</si>
  <si>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</si>
  <si>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</si>
  <si>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</si>
  <si>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</si>
  <si>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</si>
  <si>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</si>
  <si>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</si>
  <si>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</si>
  <si>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</si>
  <si>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</si>
  <si>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</si>
  <si>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</si>
  <si>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</si>
  <si>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</si>
  <si>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</si>
  <si>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</si>
  <si>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</si>
  <si>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</si>
  <si>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</si>
  <si>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</si>
  <si>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</si>
  <si>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</si>
  <si>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</si>
  <si>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</si>
  <si>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</si>
  <si>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</si>
  <si>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</si>
  <si>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</si>
  <si>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</si>
  <si>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</si>
  <si>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</si>
  <si>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</si>
  <si>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</si>
  <si>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</si>
  <si>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</si>
  <si>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</si>
  <si>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</si>
  <si>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</si>
  <si>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</si>
  <si>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</si>
  <si>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</si>
  <si>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</si>
  <si>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</si>
  <si>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</si>
  <si>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</si>
  <si>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</si>
  <si>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</si>
  <si>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</si>
  <si>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</si>
  <si>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</si>
  <si>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</si>
  <si>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</si>
  <si>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</si>
  <si>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</si>
  <si>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</si>
  <si>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</si>
  <si>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</si>
  <si>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</si>
  <si>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</si>
  <si>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</si>
  <si>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</si>
  <si>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</si>
  <si>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</si>
  <si>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</si>
  <si>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</si>
  <si>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</si>
  <si>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</si>
  <si>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</si>
  <si>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</si>
  <si>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</si>
  <si>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</si>
  <si>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</si>
  <si>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</si>
  <si>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</si>
  <si>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</si>
  <si>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</si>
  <si>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</si>
  <si>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</si>
  <si>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</si>
  <si>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</si>
  <si>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</si>
  <si>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</si>
  <si>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</si>
  <si>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</si>
  <si>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</si>
  <si>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</si>
  <si>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</si>
  <si>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</si>
  <si>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</si>
  <si>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</si>
  <si>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</si>
  <si>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</si>
  <si>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</si>
  <si>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</si>
  <si>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</si>
  <si>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</si>
  <si>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</si>
  <si>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</si>
  <si>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</si>
  <si>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</si>
  <si>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</si>
  <si>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</si>
  <si>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</si>
  <si>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</si>
  <si>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</si>
  <si>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</si>
  <si>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</si>
  <si>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</si>
  <si>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</si>
  <si>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</si>
  <si>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</si>
  <si>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</si>
  <si>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</si>
  <si>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</si>
  <si>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</si>
  <si>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</si>
  <si>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</si>
  <si>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</si>
  <si>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</si>
  <si>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</si>
  <si>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</si>
  <si>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</si>
  <si>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</si>
  <si>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</si>
  <si>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</si>
  <si>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</si>
  <si>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</si>
  <si>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</si>
  <si>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</si>
  <si>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</si>
  <si>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</si>
  <si>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</si>
  <si>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</si>
  <si>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</si>
  <si>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</si>
  <si>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</si>
  <si>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</si>
  <si>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</si>
  <si>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</si>
  <si>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</si>
  <si>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</si>
  <si>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</si>
  <si>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</si>
  <si>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</si>
  <si>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</si>
  <si>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</si>
  <si>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</si>
  <si>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</si>
  <si>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</si>
  <si>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</si>
  <si>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</si>
  <si>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</si>
  <si>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</si>
  <si>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</si>
  <si>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</si>
  <si>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</si>
  <si>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</si>
  <si>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</si>
  <si>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</si>
  <si>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</si>
  <si>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</si>
  <si>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</si>
  <si>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</si>
  <si>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</si>
  <si>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</si>
  <si>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</si>
  <si>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</si>
  <si>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</si>
  <si>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</si>
  <si>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</si>
  <si>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</si>
  <si>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</si>
  <si>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</si>
  <si>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</si>
  <si>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</si>
  <si>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</si>
  <si>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</si>
  <si>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</si>
  <si>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</si>
  <si>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</si>
  <si>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</si>
  <si>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</si>
  <si>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</si>
  <si>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</si>
  <si>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</si>
  <si>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</si>
  <si>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</si>
  <si>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</si>
  <si>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</si>
  <si>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</si>
  <si>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</si>
  <si>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</si>
  <si>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</si>
  <si>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</si>
  <si>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</si>
  <si>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</si>
  <si>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</si>
  <si>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</si>
  <si>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</si>
  <si>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</si>
  <si>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</si>
  <si>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</si>
  <si>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</si>
  <si>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</si>
  <si>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</si>
  <si>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</si>
  <si>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</si>
  <si>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</si>
  <si>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</si>
  <si>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</si>
  <si>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</si>
  <si>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</si>
  <si>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</si>
  <si>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</si>
  <si>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</si>
  <si>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</si>
  <si>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</si>
  <si>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</si>
  <si>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</si>
  <si>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</si>
  <si>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</si>
  <si>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</si>
  <si>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</si>
  <si>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</si>
  <si>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</si>
  <si>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</si>
  <si>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</si>
  <si>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</si>
  <si>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</si>
  <si>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</si>
  <si>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</si>
  <si>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</si>
  <si>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</si>
  <si>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</si>
  <si>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</si>
  <si>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</si>
  <si>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</si>
  <si>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</si>
  <si>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</si>
  <si>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</si>
  <si>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</si>
  <si>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</si>
  <si>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</si>
  <si>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</si>
  <si>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</si>
  <si>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</si>
  <si>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</si>
  <si>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</si>
  <si>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</si>
  <si>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</si>
  <si>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</si>
  <si>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</si>
  <si>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</si>
  <si>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</si>
  <si>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</si>
  <si>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</si>
  <si>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</si>
  <si>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</si>
  <si>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</si>
  <si>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</si>
  <si>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</si>
  <si>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</si>
  <si>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</si>
  <si>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</si>
  <si>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</si>
  <si>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</si>
  <si>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</si>
  <si>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</si>
  <si>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</si>
  <si>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</si>
  <si>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</si>
  <si>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</si>
  <si>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</si>
  <si>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</si>
  <si>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</si>
  <si>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</si>
  <si>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</si>
  <si>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</si>
  <si>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</si>
  <si>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</si>
  <si>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</si>
  <si>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</si>
  <si>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</si>
  <si>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</si>
  <si>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</si>
  <si>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</si>
  <si>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</si>
  <si>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</si>
  <si>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</si>
  <si>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</si>
  <si>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</si>
  <si>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</si>
  <si>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</si>
  <si>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</si>
  <si>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</si>
  <si>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</si>
  <si>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</si>
  <si>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</si>
  <si>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</si>
  <si>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</si>
  <si>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</si>
  <si>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</si>
  <si>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</si>
  <si>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</si>
  <si>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</si>
  <si>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</si>
  <si>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</si>
  <si>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</si>
  <si>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</si>
  <si>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</si>
  <si>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</si>
  <si>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</si>
  <si>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</si>
  <si>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</si>
  <si>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</si>
  <si>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</si>
  <si>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</si>
  <si>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</si>
  <si>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</si>
  <si>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</si>
  <si>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</si>
  <si>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</si>
  <si>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</si>
  <si>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</si>
  <si>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</si>
  <si>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</si>
  <si>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</si>
  <si>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</si>
  <si>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</si>
  <si>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</si>
  <si>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</si>
  <si>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</si>
  <si>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</si>
  <si>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</si>
  <si>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</si>
  <si>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</si>
  <si>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</si>
  <si>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</si>
  <si>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</si>
  <si>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</si>
  <si>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</si>
  <si>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</si>
  <si>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</si>
  <si>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</si>
  <si>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</si>
  <si>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</si>
  <si>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</si>
  <si>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</si>
  <si>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</si>
  <si>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</si>
  <si>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</si>
  <si>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</si>
  <si>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</si>
  <si>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</si>
  <si>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</si>
  <si>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</si>
  <si>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</si>
  <si>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</si>
  <si>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</si>
  <si>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</si>
  <si>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</si>
  <si>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</si>
  <si>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</si>
  <si>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</si>
  <si>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</si>
  <si>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</si>
  <si>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</si>
  <si>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</si>
  <si>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</si>
  <si>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</si>
  <si>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</si>
  <si>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</si>
  <si>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</si>
  <si>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</si>
  <si>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</si>
  <si>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</si>
  <si>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</si>
  <si>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</si>
  <si>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</si>
  <si>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</si>
  <si>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</si>
  <si>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</si>
  <si>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</si>
  <si>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</si>
  <si>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</si>
  <si>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</si>
  <si>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</si>
  <si>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</si>
  <si>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</si>
  <si>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</si>
  <si>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</si>
  <si>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</si>
  <si>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</si>
  <si>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</si>
  <si>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</si>
  <si>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</si>
  <si>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</si>
  <si>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</si>
  <si>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</si>
  <si>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</si>
  <si>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</si>
  <si>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</si>
  <si>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</si>
  <si>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</si>
  <si>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</si>
  <si>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</si>
  <si>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</si>
  <si>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</si>
  <si>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</si>
  <si>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</si>
  <si>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</si>
  <si>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</si>
  <si>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</si>
  <si>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</si>
  <si>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</si>
  <si>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</si>
  <si>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</si>
  <si>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</si>
  <si>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</si>
  <si>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</si>
  <si>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</si>
  <si>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</si>
  <si>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</si>
  <si>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</si>
  <si>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</si>
  <si>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</si>
  <si>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</si>
  <si>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</si>
  <si>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</si>
  <si>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</si>
  <si>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</si>
  <si>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</si>
  <si>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</si>
  <si>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</si>
  <si>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</si>
  <si>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</si>
  <si>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</si>
  <si>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</si>
  <si>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</si>
  <si>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</si>
  <si>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</si>
  <si>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</si>
  <si>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</si>
  <si>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</si>
  <si>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</si>
  <si>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</si>
  <si>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</si>
  <si>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</si>
  <si>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</si>
  <si>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</si>
  <si>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</si>
  <si>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</si>
  <si>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</si>
  <si>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</si>
  <si>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</si>
  <si>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</si>
  <si>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</si>
  <si>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</si>
  <si>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</si>
  <si>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</si>
  <si>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</si>
  <si>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</si>
  <si>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</si>
  <si>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</si>
  <si>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</si>
  <si>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</si>
  <si>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</si>
  <si>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</si>
  <si>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</si>
  <si>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</si>
  <si>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</si>
  <si>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</si>
  <si>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</si>
  <si>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</si>
  <si>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</si>
  <si>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</si>
  <si>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</si>
  <si>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</si>
  <si>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</si>
  <si>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</si>
  <si>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</si>
  <si>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</si>
  <si>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</si>
  <si>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</si>
  <si>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</si>
  <si>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</si>
  <si>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</si>
  <si>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</si>
  <si>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</si>
  <si>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</si>
  <si>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</si>
  <si>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</si>
  <si>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</si>
  <si>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</si>
  <si>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</si>
  <si>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</si>
  <si>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</si>
  <si>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</si>
  <si>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</si>
  <si>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</si>
  <si>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</si>
  <si>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</si>
  <si>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</si>
  <si>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</si>
  <si>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</si>
  <si>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</si>
  <si>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</si>
  <si>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</si>
  <si>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</si>
  <si>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</si>
  <si>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</si>
  <si>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</si>
  <si>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</si>
  <si>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</si>
  <si>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</si>
  <si>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</si>
  <si>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</si>
  <si>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</si>
  <si>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</si>
  <si>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</si>
  <si>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</si>
  <si>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</si>
  <si>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</si>
  <si>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</si>
  <si>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</si>
  <si>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</si>
  <si>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</si>
  <si>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</si>
  <si>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</si>
  <si>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</si>
  <si>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</si>
  <si>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</si>
  <si>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</si>
  <si>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</si>
  <si>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</si>
  <si>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</si>
  <si>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</si>
  <si>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</si>
  <si>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</si>
  <si>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</si>
  <si>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</si>
  <si>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</si>
  <si>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</si>
  <si>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</si>
  <si>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</si>
  <si>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</si>
  <si>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</si>
  <si>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</si>
  <si>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</si>
  <si>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</si>
  <si>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</si>
  <si>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</si>
  <si>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</si>
  <si>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</si>
  <si>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</si>
  <si>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</si>
  <si>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</si>
  <si>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</si>
  <si>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</si>
  <si>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</si>
  <si>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</si>
  <si>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</si>
  <si>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</si>
  <si>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</si>
  <si>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</si>
  <si>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</si>
  <si>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</si>
  <si>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</si>
  <si>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</si>
  <si>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</si>
  <si>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</si>
  <si>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</si>
  <si>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</si>
  <si>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</si>
  <si>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</si>
  <si>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</si>
  <si>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</si>
  <si>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</si>
  <si>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</si>
  <si>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</si>
  <si>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</si>
  <si>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</si>
  <si>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</si>
  <si>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</si>
  <si>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</si>
  <si>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</si>
  <si>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</si>
  <si>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</si>
  <si>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</si>
  <si>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</si>
  <si>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</si>
  <si>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</si>
  <si>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</si>
  <si>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</si>
  <si>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</si>
  <si>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</si>
  <si>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</si>
  <si>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</si>
  <si>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</si>
  <si>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</si>
  <si>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</si>
  <si>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</si>
  <si>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</si>
  <si>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</si>
  <si>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</si>
  <si>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</si>
  <si>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</si>
  <si>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</si>
  <si>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</si>
  <si>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</si>
  <si>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</si>
  <si>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</si>
  <si>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</si>
  <si>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</si>
  <si>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</si>
  <si>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</si>
  <si>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</si>
  <si>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</si>
  <si>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</si>
  <si>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</si>
  <si>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</si>
  <si>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</si>
  <si>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</si>
  <si>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</si>
  <si>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</si>
  <si>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</si>
  <si>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</si>
  <si>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</si>
  <si>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</si>
  <si>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</si>
  <si>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</si>
  <si>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</si>
  <si>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</si>
  <si>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</si>
  <si>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</si>
  <si>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</si>
  <si>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</si>
  <si>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</si>
  <si>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</si>
  <si>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</si>
  <si>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</si>
  <si>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</si>
  <si>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</si>
  <si>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</si>
  <si>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</si>
  <si>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</si>
  <si>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</si>
  <si>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</si>
  <si>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</si>
  <si>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</si>
  <si>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</si>
  <si>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</si>
  <si>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</si>
  <si>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</si>
  <si>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</si>
  <si>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</si>
  <si>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</si>
  <si>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</si>
  <si>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</si>
  <si>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</si>
  <si>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</si>
  <si>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</si>
  <si>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</si>
  <si>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</si>
  <si>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</si>
  <si>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</si>
  <si>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</si>
  <si>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</si>
  <si>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</si>
  <si>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</si>
  <si>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</si>
  <si>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</si>
  <si>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</si>
  <si>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</si>
  <si>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</si>
  <si>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</si>
  <si>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</si>
  <si>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</si>
  <si>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</si>
  <si>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</si>
  <si>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</si>
  <si>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</si>
  <si>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</si>
  <si>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</si>
  <si>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</si>
  <si>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</si>
  <si>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</si>
  <si>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</si>
  <si>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</si>
  <si>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</si>
  <si>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</si>
  <si>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</si>
  <si>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</si>
  <si>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</si>
  <si>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</si>
  <si>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</si>
  <si>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</si>
  <si>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</si>
  <si>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</si>
  <si>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</si>
  <si>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</si>
  <si>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</si>
  <si>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</si>
  <si>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</si>
  <si>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</si>
  <si>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</si>
  <si>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</si>
  <si>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</si>
  <si>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</si>
  <si>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</si>
  <si>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</si>
  <si>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</si>
  <si>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</si>
  <si>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</si>
  <si>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</si>
  <si>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</si>
  <si>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</si>
  <si>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</si>
  <si>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</si>
  <si>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</si>
  <si>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</si>
  <si>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</si>
  <si>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</si>
  <si>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</si>
  <si>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</si>
  <si>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</si>
  <si>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</si>
  <si>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</si>
  <si>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</si>
  <si>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</si>
  <si>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</si>
  <si>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</si>
  <si>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</si>
  <si>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</si>
  <si>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</si>
  <si>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</si>
  <si>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</si>
  <si>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</si>
  <si>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</si>
  <si>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</si>
  <si>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</si>
  <si>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</si>
  <si>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</si>
  <si>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</si>
  <si>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</si>
  <si>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</si>
  <si>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</si>
  <si>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</si>
  <si>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</si>
  <si>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</si>
  <si>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</si>
  <si>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</si>
  <si>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</si>
  <si>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</si>
  <si>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</si>
  <si>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</si>
  <si>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</si>
  <si>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</si>
  <si>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</si>
  <si>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</si>
  <si>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</si>
  <si>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</si>
  <si>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</si>
  <si>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</si>
  <si>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</si>
  <si>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</si>
  <si>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</si>
  <si>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</si>
  <si>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</si>
  <si>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</si>
  <si>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</si>
  <si>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</si>
  <si>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</si>
  <si>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</si>
  <si>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</si>
  <si>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</si>
  <si>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</si>
  <si>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</si>
  <si>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</si>
  <si>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</si>
  <si>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</si>
  <si>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</si>
  <si>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</si>
  <si>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</si>
  <si>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</si>
  <si>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</si>
  <si>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</si>
  <si>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</si>
  <si>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</si>
  <si>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</si>
  <si>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</si>
  <si>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</si>
  <si>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</si>
  <si>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</si>
  <si>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</si>
  <si>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</si>
  <si>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</si>
  <si>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</si>
  <si>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</si>
  <si>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</si>
  <si>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</si>
  <si>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</si>
  <si>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</si>
  <si>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</si>
  <si>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</si>
  <si>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</si>
  <si>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</si>
  <si>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</si>
  <si>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</si>
  <si>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</si>
  <si>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</si>
  <si>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</si>
  <si>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</si>
  <si>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</si>
  <si>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</si>
  <si>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</si>
  <si>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</si>
  <si>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</si>
  <si>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</si>
  <si>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</si>
  <si>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</si>
  <si>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</si>
  <si>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</si>
  <si>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</si>
  <si>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</si>
  <si>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</si>
  <si>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</si>
  <si>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</si>
  <si>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</si>
  <si>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</si>
  <si>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</si>
  <si>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</si>
  <si>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</si>
  <si>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</si>
  <si>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</si>
  <si>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</si>
  <si>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</si>
  <si>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</si>
  <si>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</si>
  <si>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</si>
  <si>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</si>
  <si>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</si>
  <si>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</si>
  <si>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</si>
  <si>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</si>
  <si>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</si>
  <si>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</si>
  <si>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</si>
  <si>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</si>
  <si>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</si>
  <si>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</si>
  <si>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</si>
  <si>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</si>
  <si>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</si>
  <si>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</si>
  <si>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</si>
  <si>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</si>
  <si>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</si>
  <si>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</si>
  <si>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</si>
  <si>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</si>
  <si>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</si>
  <si>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</si>
  <si>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</si>
  <si>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</si>
  <si>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</si>
  <si>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</si>
  <si>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</si>
  <si>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</si>
  <si>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</si>
  <si>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</si>
  <si>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</si>
  <si>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</si>
  <si>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</si>
  <si>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</si>
  <si>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</si>
  <si>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</si>
  <si>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</si>
  <si>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</si>
  <si>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</si>
  <si>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</si>
  <si>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</si>
  <si>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</si>
  <si>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</si>
  <si>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</si>
  <si>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</si>
  <si>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</si>
  <si>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</si>
  <si>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</si>
  <si>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</si>
  <si>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</si>
  <si>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</si>
  <si>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</si>
  <si>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</si>
  <si>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</si>
  <si>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</si>
  <si>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</si>
  <si>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</si>
  <si>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</si>
  <si>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</si>
  <si>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</si>
  <si>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</si>
  <si>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</si>
  <si>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</si>
  <si>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</si>
  <si>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</si>
  <si>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</si>
  <si>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</si>
  <si>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</si>
  <si>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</si>
  <si>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</si>
  <si>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</si>
  <si>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</si>
  <si>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</si>
  <si>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</si>
  <si>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</si>
  <si>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</si>
  <si>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</si>
  <si>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</si>
  <si>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</si>
  <si>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</si>
  <si>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</si>
  <si>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</si>
  <si>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</si>
  <si>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</si>
  <si>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</si>
  <si>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</si>
  <si>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</si>
  <si>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</si>
  <si>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</si>
  <si>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</si>
  <si>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</si>
  <si>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</si>
  <si>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</si>
  <si>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</si>
  <si>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</si>
  <si>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</si>
  <si>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</si>
  <si>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</si>
  <si>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</si>
  <si>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</si>
  <si>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</si>
  <si>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</si>
  <si>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</si>
  <si>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</si>
  <si>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</si>
  <si>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</si>
  <si>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</si>
  <si>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</si>
  <si>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</si>
  <si>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</si>
  <si>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</si>
  <si>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</si>
  <si>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</si>
  <si>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</si>
  <si>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</si>
  <si>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</si>
  <si>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</si>
  <si>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</si>
  <si>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</si>
  <si>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</si>
  <si>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</si>
  <si>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</si>
  <si>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</si>
  <si>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</si>
  <si>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</si>
  <si>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</si>
  <si>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</si>
  <si>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</si>
  <si>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</si>
  <si>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</si>
  <si>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</si>
  <si>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</si>
  <si>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</si>
  <si>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</si>
  <si>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</si>
  <si>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</si>
  <si>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</si>
  <si>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</si>
  <si>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</si>
  <si>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</si>
  <si>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</si>
  <si>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</si>
  <si>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</si>
  <si>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</si>
  <si>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</si>
  <si>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</si>
  <si>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</si>
  <si>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</si>
  <si>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</si>
  <si>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</si>
  <si>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</si>
  <si>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</si>
  <si>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</si>
  <si>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</si>
  <si>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</si>
  <si>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</si>
  <si>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</si>
  <si>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</si>
  <si>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</si>
  <si>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</si>
  <si>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</si>
  <si>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</si>
  <si>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</si>
  <si>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</si>
  <si>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</si>
  <si>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</si>
  <si>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</si>
  <si>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</si>
  <si>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</si>
  <si>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</si>
  <si>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</si>
  <si>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</si>
  <si>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</si>
  <si>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</si>
  <si>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</si>
  <si>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</si>
  <si>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</si>
  <si>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</si>
  <si>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</si>
  <si>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</si>
  <si>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</si>
  <si>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</si>
  <si>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</si>
  <si>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</si>
  <si>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</si>
  <si>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</si>
  <si>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</si>
  <si>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</si>
  <si>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</si>
  <si>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</si>
  <si>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</si>
  <si>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</si>
  <si>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</si>
  <si>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</si>
  <si>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</si>
  <si>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</si>
  <si>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</si>
  <si>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</si>
  <si>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</si>
  <si>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</si>
  <si>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</si>
  <si>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</si>
  <si>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</si>
  <si>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</si>
  <si>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</si>
  <si>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</si>
  <si>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</si>
  <si>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</si>
  <si>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</si>
  <si>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</si>
  <si>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</si>
  <si>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</si>
  <si>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</si>
  <si>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</si>
  <si>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</si>
  <si>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</si>
  <si>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</si>
  <si>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</si>
  <si>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</si>
  <si>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</si>
  <si>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</si>
  <si>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</si>
  <si>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</si>
  <si>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</si>
  <si>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</si>
  <si>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</si>
  <si>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</si>
  <si>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</si>
  <si>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</si>
  <si>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</si>
  <si>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</si>
  <si>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</si>
  <si>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</si>
  <si>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</si>
  <si>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</si>
  <si>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</si>
  <si>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</si>
  <si>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</si>
  <si>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</si>
  <si>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</si>
  <si>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</si>
  <si>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</si>
  <si>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</si>
  <si>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</si>
  <si>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</si>
  <si>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</si>
  <si>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</si>
  <si>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</si>
  <si>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</si>
  <si>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</si>
  <si>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</si>
  <si>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</si>
  <si>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</si>
  <si>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</si>
  <si>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</si>
  <si>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</si>
  <si>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</si>
  <si>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</si>
  <si>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</si>
  <si>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</si>
  <si>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</si>
  <si>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</si>
  <si>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</si>
  <si>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</si>
  <si>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</si>
  <si>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</si>
  <si>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</si>
  <si>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</si>
  <si>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</si>
  <si>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</si>
  <si>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</si>
  <si>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</si>
  <si>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</si>
  <si>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</si>
  <si>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</si>
  <si>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</si>
  <si>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</si>
  <si>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</si>
  <si>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</si>
  <si>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</si>
  <si>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</si>
  <si>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</si>
  <si>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</si>
  <si>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</si>
  <si>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</si>
  <si>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</si>
  <si>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</si>
  <si>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</si>
  <si>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</si>
  <si>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</si>
  <si>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</si>
  <si>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</si>
  <si>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</si>
  <si>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</si>
  <si>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</si>
  <si>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</si>
  <si>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</si>
  <si>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</si>
  <si>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</si>
  <si>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</si>
  <si>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</si>
  <si>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</si>
  <si>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</si>
  <si>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</si>
  <si>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</si>
  <si>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</si>
  <si>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</si>
  <si>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</si>
  <si>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</si>
  <si>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</si>
  <si>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</si>
  <si>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</si>
  <si>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</si>
  <si>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</si>
  <si>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</si>
  <si>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</si>
  <si>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</si>
  <si>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</si>
  <si>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</si>
  <si>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</si>
  <si>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</si>
  <si>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</si>
  <si>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</si>
  <si>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</si>
  <si>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</si>
  <si>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</si>
  <si>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</si>
  <si>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</si>
  <si>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</si>
  <si>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</si>
  <si>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</si>
  <si>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</si>
  <si>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</si>
  <si>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</si>
  <si>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</si>
  <si>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</si>
  <si>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</si>
  <si>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</si>
  <si>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</si>
  <si>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</si>
  <si>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</si>
  <si>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</si>
  <si>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</si>
  <si>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</si>
  <si>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</si>
  <si>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</si>
  <si>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</si>
  <si>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</si>
  <si>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</si>
  <si>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</si>
  <si>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</si>
  <si>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</si>
  <si>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</si>
  <si>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</si>
  <si>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</si>
  <si>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</si>
  <si>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</si>
  <si>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</si>
  <si>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</si>
  <si>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</si>
  <si>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</si>
  <si>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</si>
  <si>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</si>
  <si>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</si>
  <si>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</si>
  <si>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</si>
  <si>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</si>
  <si>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</si>
  <si>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</si>
  <si>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</si>
  <si>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</si>
  <si>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</si>
  <si>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</si>
  <si>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</si>
  <si>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</si>
  <si>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</si>
  <si>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</si>
  <si>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</si>
  <si>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</si>
  <si>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</si>
  <si>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</si>
  <si>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</si>
  <si>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</si>
  <si>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</si>
  <si>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</si>
  <si>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</si>
  <si>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</si>
  <si>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</si>
  <si>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</si>
  <si>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</si>
  <si>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</si>
  <si>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</si>
  <si>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</si>
  <si>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</si>
  <si>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</si>
  <si>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</si>
  <si>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</si>
  <si>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</si>
  <si>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</si>
  <si>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</si>
  <si>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</si>
  <si>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</si>
  <si>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</si>
  <si>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</si>
  <si>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</si>
  <si>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</si>
  <si>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</si>
  <si>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</si>
  <si>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</si>
  <si>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</si>
  <si>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</si>
  <si>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</si>
  <si>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</si>
  <si>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</si>
  <si>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</si>
  <si>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</si>
  <si>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</si>
  <si>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</si>
  <si>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</si>
  <si>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</si>
  <si>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</si>
  <si>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</si>
  <si>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</si>
  <si>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</si>
  <si>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</si>
  <si>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</si>
  <si>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</si>
  <si>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</si>
  <si>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</si>
  <si>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</si>
  <si>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</si>
  <si>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</si>
  <si>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</si>
  <si>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</si>
  <si>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</si>
  <si>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</si>
  <si>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</si>
  <si>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</si>
  <si>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</si>
  <si>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</si>
  <si>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</si>
  <si>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</si>
  <si>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</si>
  <si>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</si>
  <si>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</si>
  <si>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</si>
  <si>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</si>
  <si>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</si>
  <si>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</si>
  <si>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</si>
  <si>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</si>
  <si>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</si>
  <si>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</si>
  <si>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</si>
  <si>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</si>
  <si>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</si>
  <si>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</si>
  <si>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</si>
  <si>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</si>
  <si>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</si>
  <si>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</si>
  <si>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</si>
  <si>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</si>
  <si>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</si>
  <si>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</si>
  <si>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</si>
  <si>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</si>
  <si>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</si>
  <si>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</si>
  <si>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</si>
  <si>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</si>
  <si>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</si>
  <si>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</si>
  <si>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</si>
  <si>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</si>
  <si>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</si>
  <si>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</si>
  <si>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</si>
  <si>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</si>
  <si>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</si>
  <si>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</si>
  <si>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</si>
  <si>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</si>
  <si>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</si>
  <si>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</si>
  <si>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</si>
  <si>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</si>
  <si>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</si>
  <si>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</si>
  <si>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</si>
  <si>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</si>
  <si>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</si>
  <si>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</si>
  <si>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</si>
  <si>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</si>
  <si>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</si>
  <si>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</si>
  <si>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</si>
  <si>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</si>
  <si>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</si>
  <si>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</si>
  <si>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</si>
  <si>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</si>
  <si>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</si>
  <si>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</si>
  <si>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</si>
  <si>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</si>
  <si>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</si>
  <si>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</si>
  <si>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</si>
  <si>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</si>
  <si>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</si>
  <si>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</si>
  <si>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</si>
  <si>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</si>
  <si>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</si>
  <si>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</si>
  <si>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</si>
  <si>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</si>
  <si>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</si>
  <si>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</si>
  <si>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</si>
  <si>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</si>
  <si>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</si>
  <si>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</si>
  <si>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</si>
  <si>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</si>
  <si>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</si>
  <si>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</si>
  <si>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</si>
  <si>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</si>
  <si>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</si>
  <si>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</si>
  <si>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</si>
  <si>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</si>
  <si>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</si>
  <si>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</si>
  <si>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</si>
  <si>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</si>
  <si>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</si>
  <si>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</si>
  <si>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</si>
  <si>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</si>
  <si>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</si>
  <si>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</si>
  <si>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</si>
  <si>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</si>
  <si>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</si>
  <si>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</si>
  <si>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</si>
  <si>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</si>
  <si>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</si>
  <si>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</si>
  <si>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</si>
  <si>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</si>
  <si>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</si>
  <si>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</si>
  <si>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</si>
  <si>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</si>
  <si>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</si>
  <si>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</si>
  <si>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</si>
  <si>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</si>
  <si>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</si>
  <si>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</si>
  <si>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</si>
  <si>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</si>
  <si>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</si>
  <si>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</si>
  <si>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</si>
  <si>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</si>
  <si>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</si>
  <si>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</si>
  <si>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</si>
  <si>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</si>
  <si>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</si>
  <si>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</si>
  <si>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</si>
  <si>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</si>
  <si>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</si>
  <si>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</si>
  <si>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</si>
  <si>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</si>
  <si>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</si>
  <si>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</si>
  <si>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</si>
  <si>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</si>
  <si>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</si>
  <si>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</si>
  <si>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</si>
  <si>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</si>
  <si>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</si>
  <si>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</si>
  <si>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</si>
  <si>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</si>
  <si>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</si>
  <si>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</si>
  <si>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</si>
  <si>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</si>
  <si>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</si>
  <si>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</si>
  <si>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</si>
  <si>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</si>
  <si>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</si>
  <si>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</si>
  <si>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</si>
  <si>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</si>
  <si>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</si>
  <si>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</si>
  <si>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</si>
  <si>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</si>
  <si>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</si>
  <si>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</si>
  <si>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</si>
  <si>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</si>
  <si>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</si>
  <si>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</si>
  <si>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</si>
  <si>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</si>
  <si>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</si>
  <si>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</si>
  <si>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</si>
  <si>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</si>
  <si>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</si>
  <si>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</si>
  <si>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</si>
  <si>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</si>
  <si>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</si>
  <si>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</si>
  <si>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</si>
  <si>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</si>
  <si>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</si>
  <si>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</si>
  <si>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</si>
  <si>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</si>
  <si>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</si>
  <si>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</si>
  <si>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</si>
  <si>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</si>
  <si>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</si>
  <si>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</si>
  <si>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</si>
  <si>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</si>
  <si>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</si>
  <si>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</si>
  <si>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</si>
  <si>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</si>
  <si>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</si>
  <si>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</si>
  <si>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</si>
  <si>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</si>
  <si>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</si>
  <si>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</si>
  <si>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</si>
  <si>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</si>
  <si>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</si>
  <si>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</si>
  <si>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</si>
  <si>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</si>
  <si>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</si>
  <si>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</si>
  <si>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</si>
  <si>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</si>
  <si>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</si>
  <si>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</si>
  <si>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</si>
  <si>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</si>
  <si>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</si>
  <si>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</si>
  <si>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</si>
  <si>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</si>
  <si>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</si>
  <si>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</si>
  <si>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</si>
  <si>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</si>
  <si>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</si>
  <si>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</si>
  <si>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</si>
  <si>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</si>
  <si>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</si>
  <si>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</si>
  <si>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</si>
  <si>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</si>
  <si>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</si>
  <si>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</si>
  <si>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</si>
  <si>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</si>
  <si>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</si>
  <si>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</si>
  <si>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</si>
  <si>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</si>
  <si>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</si>
  <si>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</si>
  <si>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</si>
  <si>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</si>
  <si>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</si>
  <si>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</si>
  <si>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</si>
  <si>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</si>
  <si>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</si>
  <si>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</si>
  <si>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</si>
  <si>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</si>
  <si>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</si>
  <si>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</si>
  <si>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</si>
  <si>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</si>
  <si>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</si>
  <si>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</si>
  <si>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</si>
  <si>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</si>
  <si>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</si>
  <si>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</si>
  <si>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</si>
  <si>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</si>
  <si>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</si>
  <si>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</si>
  <si>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</si>
  <si>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</si>
  <si>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</si>
  <si>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</si>
  <si>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</si>
  <si>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</si>
  <si>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</si>
  <si>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</si>
  <si>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</si>
  <si>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</si>
  <si>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</si>
  <si>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</si>
  <si>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</si>
  <si>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</si>
  <si>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</si>
  <si>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</si>
  <si>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</si>
  <si>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</si>
  <si>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</si>
  <si>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</si>
  <si>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</si>
  <si>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</si>
  <si>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</si>
  <si>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</si>
  <si>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</si>
  <si>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</si>
  <si>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</si>
  <si>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</si>
  <si>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</si>
  <si>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</si>
  <si>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</si>
  <si>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</si>
  <si>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</si>
  <si>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</si>
  <si>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</si>
  <si>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</si>
  <si>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</si>
  <si>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</si>
  <si>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</si>
  <si>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</si>
  <si>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</si>
  <si>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</si>
  <si>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</si>
  <si>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</si>
  <si>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</si>
  <si>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</si>
  <si>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</si>
  <si>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</si>
  <si>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</si>
  <si>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</si>
  <si>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</si>
  <si>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</si>
  <si>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</si>
  <si>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</si>
  <si>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</si>
  <si>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</si>
  <si>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</si>
  <si>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</si>
  <si>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</si>
  <si>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</si>
  <si>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</si>
  <si>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</si>
  <si>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</si>
  <si>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</si>
  <si>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</si>
  <si>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</si>
  <si>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</si>
  <si>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</si>
  <si>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</si>
  <si>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</si>
  <si>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</si>
  <si>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</si>
  <si>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</si>
  <si>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</si>
  <si>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</si>
  <si>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</si>
  <si>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</si>
  <si>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</si>
  <si>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</si>
  <si>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</si>
  <si>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</si>
  <si>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</si>
  <si>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</si>
  <si>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</si>
  <si>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</si>
  <si>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</si>
  <si>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</si>
  <si>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</si>
  <si>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</si>
  <si>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</si>
  <si>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</si>
  <si>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</si>
  <si>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</si>
  <si>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</si>
  <si>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</si>
  <si>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</si>
  <si>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</si>
  <si>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</si>
  <si>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</si>
  <si>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</si>
  <si>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</si>
  <si>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</si>
  <si>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</si>
  <si>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</si>
  <si>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</si>
  <si>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</si>
  <si>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</si>
  <si>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</si>
  <si>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</si>
  <si>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</si>
  <si>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</si>
  <si>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</si>
  <si>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</si>
  <si>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</si>
  <si>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</si>
  <si>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</si>
  <si>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</si>
  <si>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</si>
  <si>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</si>
  <si>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</si>
  <si>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</si>
  <si>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</si>
  <si>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</si>
  <si>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</si>
  <si>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</si>
  <si>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</si>
  <si>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</si>
  <si>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</si>
  <si>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</si>
  <si>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</si>
  <si>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</si>
  <si>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</si>
  <si>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</si>
  <si>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</si>
  <si>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</si>
  <si>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</si>
  <si>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</si>
  <si>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</si>
  <si>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</si>
  <si>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</si>
  <si>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</si>
  <si>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</si>
  <si>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</si>
  <si>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</si>
  <si>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</si>
  <si>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</si>
  <si>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</si>
  <si>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</si>
  <si>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</si>
  <si>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</si>
  <si>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</si>
  <si>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</si>
  <si>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</si>
  <si>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</si>
  <si>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</si>
  <si>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</si>
  <si>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</si>
  <si>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</si>
  <si>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</si>
  <si>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</si>
  <si>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</si>
  <si>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</si>
  <si>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</si>
  <si>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</si>
  <si>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</si>
  <si>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</si>
  <si>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</si>
  <si>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</si>
  <si>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</si>
  <si>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</si>
  <si>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</si>
  <si>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</si>
  <si>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</si>
  <si>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</si>
  <si>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</si>
  <si>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</si>
  <si>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</si>
  <si>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</si>
  <si>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</si>
  <si>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</si>
  <si>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</si>
  <si>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</si>
  <si>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</si>
  <si>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</si>
  <si>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</si>
  <si>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</si>
  <si>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</si>
  <si>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</si>
  <si>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</si>
  <si>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</si>
  <si>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</si>
  <si>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</si>
  <si>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</si>
  <si>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</si>
  <si>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</si>
  <si>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</si>
  <si>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</si>
  <si>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</si>
  <si>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</si>
  <si>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</si>
  <si>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</si>
  <si>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</si>
  <si>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</si>
  <si>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</si>
  <si>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</si>
  <si>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</si>
  <si>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</si>
  <si>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</si>
  <si>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</si>
  <si>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</si>
  <si>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</si>
  <si>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</si>
  <si>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</si>
  <si>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</si>
  <si>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</si>
  <si>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</si>
  <si>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</si>
  <si>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</si>
  <si>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</si>
  <si>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</si>
  <si>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</si>
  <si>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</si>
  <si>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</si>
  <si>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</si>
  <si>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</si>
  <si>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</si>
  <si>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</si>
  <si>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</si>
  <si>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</si>
  <si>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</si>
  <si>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</si>
  <si>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</si>
  <si>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</si>
  <si>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</si>
  <si>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</si>
  <si>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</si>
  <si>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</si>
  <si>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</si>
  <si>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</si>
  <si>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</si>
  <si>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</si>
  <si>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</si>
  <si>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</si>
  <si>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</si>
  <si>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</si>
  <si>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</si>
  <si>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</si>
  <si>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</si>
  <si>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</si>
  <si>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</si>
  <si>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</si>
  <si>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</si>
  <si>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</si>
  <si>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</si>
  <si>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</si>
  <si>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</si>
  <si>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</si>
  <si>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</si>
  <si>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</si>
  <si>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</si>
  <si>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</si>
  <si>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</si>
  <si>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</si>
  <si>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</si>
  <si>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</si>
  <si>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</si>
  <si>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</si>
  <si>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</si>
  <si>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</si>
  <si>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</si>
  <si>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</si>
  <si>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</si>
  <si>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</si>
  <si>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</si>
  <si>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</si>
  <si>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</si>
  <si>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</si>
  <si>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</si>
  <si>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</si>
  <si>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</si>
  <si>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</si>
  <si>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</si>
  <si>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</si>
  <si>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</si>
  <si>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</si>
  <si>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</si>
  <si>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</si>
  <si>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</si>
  <si>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</si>
  <si>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</si>
  <si>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</si>
  <si>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</si>
  <si>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</si>
  <si>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</si>
  <si>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</si>
  <si>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</si>
  <si>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</si>
  <si>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</si>
  <si>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</si>
  <si>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</si>
  <si>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</si>
  <si>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</si>
  <si>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</si>
  <si>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</si>
  <si>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</si>
  <si>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</si>
  <si>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</si>
  <si>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</si>
  <si>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</si>
  <si>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</si>
  <si>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</si>
  <si>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</si>
  <si>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</si>
  <si>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</si>
  <si>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</si>
  <si>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</si>
  <si>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</si>
  <si>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</si>
  <si>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</si>
  <si>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</si>
  <si>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</si>
  <si>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</si>
  <si>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</si>
  <si>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</si>
  <si>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</si>
  <si>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</si>
  <si>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</si>
  <si>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</si>
  <si>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</si>
  <si>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</si>
  <si>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</si>
  <si>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</si>
  <si>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</si>
  <si>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</si>
  <si>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</si>
  <si>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</si>
  <si>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</si>
  <si>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</si>
  <si>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</si>
  <si>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</si>
  <si>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</si>
  <si>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</si>
  <si>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</si>
  <si>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</si>
  <si>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</si>
  <si>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</si>
  <si>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</si>
  <si>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</si>
  <si>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</si>
  <si>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</si>
  <si>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</si>
  <si>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</si>
  <si>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</si>
  <si>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</si>
  <si>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</si>
  <si>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</si>
  <si>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</si>
  <si>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</si>
  <si>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</si>
  <si>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</si>
  <si>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</si>
  <si>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</si>
  <si>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</si>
  <si>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</si>
  <si>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</si>
  <si>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</si>
  <si>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</si>
  <si>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</si>
  <si>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</si>
  <si>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</si>
  <si>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</si>
  <si>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</si>
  <si>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</si>
  <si>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</si>
  <si>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</si>
  <si>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</si>
  <si>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</si>
  <si>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</si>
  <si>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</si>
  <si>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</si>
  <si>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</si>
  <si>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</si>
  <si>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</si>
  <si>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</si>
  <si>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</si>
  <si>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</si>
  <si>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</si>
  <si>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</si>
  <si>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</si>
  <si>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</si>
  <si>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</si>
  <si>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</si>
  <si>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</si>
  <si>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</si>
  <si>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</si>
  <si>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</si>
  <si>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</si>
  <si>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</si>
  <si>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</si>
  <si>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</si>
  <si>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</si>
  <si>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</si>
  <si>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</si>
  <si>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</si>
  <si>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</si>
  <si>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</si>
  <si>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</si>
  <si>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</si>
  <si>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</si>
  <si>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</si>
  <si>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</si>
  <si>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</si>
  <si>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</si>
  <si>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</si>
  <si>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</si>
  <si>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</si>
  <si>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</si>
  <si>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</si>
  <si>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</si>
  <si>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</si>
  <si>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</si>
  <si>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</si>
  <si>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</si>
  <si>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</si>
  <si>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</si>
  <si>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</si>
  <si>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</si>
  <si>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</si>
  <si>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</si>
  <si>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</si>
  <si>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</si>
  <si>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</si>
  <si>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</si>
  <si>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</si>
  <si>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</si>
  <si>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</si>
  <si>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</si>
  <si>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</si>
  <si>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</si>
  <si>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</si>
  <si>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</si>
  <si>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</si>
  <si>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</si>
  <si>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</si>
  <si>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</si>
  <si>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</si>
  <si>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</si>
  <si>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</si>
  <si>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</si>
  <si>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</si>
  <si>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</si>
  <si>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</si>
  <si>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</si>
  <si>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</si>
  <si>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</si>
  <si>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</si>
  <si>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</si>
  <si>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</si>
  <si>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</si>
  <si>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</si>
  <si>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</si>
  <si>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</si>
  <si>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</si>
  <si>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</si>
  <si>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</si>
  <si>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</si>
  <si>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</si>
  <si>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</si>
  <si>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</si>
  <si>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</si>
  <si>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</si>
  <si>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</si>
  <si>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</si>
  <si>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</si>
  <si>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</si>
  <si>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</si>
  <si>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</si>
  <si>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</si>
  <si>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</si>
  <si>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</si>
  <si>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</si>
  <si>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</si>
  <si>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</si>
  <si>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</si>
  <si>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</si>
  <si>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</si>
  <si>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</si>
  <si>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</si>
  <si>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</si>
  <si>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</si>
  <si>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</si>
  <si>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</si>
  <si>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</si>
  <si>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</si>
  <si>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</si>
  <si>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</si>
  <si>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</si>
  <si>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</si>
  <si>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</si>
  <si>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</si>
  <si>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</si>
  <si>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</si>
  <si>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</si>
  <si>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</si>
  <si>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</si>
  <si>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</si>
  <si>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</si>
  <si>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</si>
  <si>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</si>
  <si>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</si>
  <si>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</si>
  <si>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</si>
  <si>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</si>
  <si>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</si>
  <si>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</si>
  <si>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</si>
  <si>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</si>
  <si>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</si>
  <si>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</si>
  <si>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</si>
  <si>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</si>
  <si>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</si>
  <si>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</si>
  <si>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</si>
  <si>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</si>
  <si>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</si>
  <si>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</si>
  <si>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</si>
  <si>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</si>
  <si>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</si>
  <si>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</si>
  <si>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</si>
  <si>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</si>
  <si>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</si>
  <si>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</si>
  <si>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</si>
  <si>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</si>
  <si>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</si>
  <si>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</si>
  <si>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</si>
  <si>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</si>
  <si>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</si>
  <si>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</si>
  <si>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</si>
  <si>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</si>
  <si>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</si>
  <si>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</si>
  <si>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</si>
  <si>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</si>
  <si>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</si>
  <si>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</si>
  <si>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</si>
  <si>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</si>
  <si>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</si>
  <si>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</si>
  <si>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</si>
  <si>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</si>
  <si>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</si>
  <si>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</si>
  <si>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</si>
  <si>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</si>
  <si>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</si>
  <si>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</si>
  <si>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</si>
  <si>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</si>
  <si>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</si>
  <si>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</si>
  <si>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</si>
  <si>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</si>
  <si>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</si>
  <si>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</si>
  <si>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</si>
  <si>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</si>
  <si>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</si>
  <si>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</si>
  <si>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</si>
  <si>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</si>
  <si>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</si>
  <si>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</si>
  <si>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</si>
  <si>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</si>
  <si>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</si>
  <si>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</si>
  <si>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</si>
  <si>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</si>
  <si>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</si>
  <si>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</si>
  <si>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</si>
  <si>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</si>
  <si>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</si>
  <si>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</si>
  <si>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</si>
  <si>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</si>
  <si>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</si>
  <si>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</si>
  <si>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</si>
  <si>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</si>
  <si>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</si>
  <si>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</si>
  <si>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</si>
  <si>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</si>
  <si>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</si>
  <si>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</si>
  <si>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</si>
  <si>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</si>
  <si>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</si>
  <si>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</si>
  <si>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</si>
  <si>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</si>
  <si>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</si>
  <si>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</si>
  <si>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</si>
  <si>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</si>
  <si>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</si>
  <si>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</si>
  <si>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</si>
  <si>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</si>
  <si>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</si>
  <si>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</si>
  <si>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</si>
  <si>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</si>
  <si>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</si>
  <si>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</si>
  <si>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</si>
  <si>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</si>
  <si>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</si>
  <si>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</si>
  <si>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</si>
  <si>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</si>
  <si>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</si>
  <si>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</si>
  <si>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</si>
  <si>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</si>
  <si>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</si>
  <si>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</si>
  <si>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</si>
  <si>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</si>
  <si>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</si>
  <si>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</si>
  <si>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</si>
  <si>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</si>
  <si>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</si>
  <si>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</si>
  <si>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</si>
  <si>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</si>
  <si>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</si>
  <si>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</si>
  <si>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</si>
  <si>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</si>
  <si>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</si>
  <si>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</si>
  <si>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</si>
  <si>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</si>
  <si>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</si>
  <si>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</si>
  <si>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</si>
  <si>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</si>
  <si>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</si>
  <si>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</si>
  <si>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</si>
  <si>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</si>
  <si>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</si>
  <si>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</si>
  <si>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</si>
  <si>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</si>
  <si>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</si>
  <si>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</si>
  <si>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</si>
  <si>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</si>
  <si>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</si>
  <si>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</si>
  <si>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</si>
  <si>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</si>
  <si>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</si>
  <si>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</si>
  <si>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</si>
  <si>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</si>
  <si>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</si>
  <si>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</si>
  <si>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</si>
  <si>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</si>
  <si>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</si>
  <si>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</si>
  <si>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</si>
  <si>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</si>
  <si>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</si>
  <si>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</si>
  <si>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</si>
  <si>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</si>
  <si>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</si>
  <si>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</si>
  <si>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</si>
  <si>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</si>
  <si>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</si>
  <si>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</si>
  <si>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</si>
  <si>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</si>
  <si>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</si>
  <si>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</si>
  <si>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</si>
  <si>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</si>
  <si>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</si>
  <si>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</si>
  <si>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</si>
  <si>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</si>
  <si>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</si>
  <si>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</si>
  <si>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</si>
  <si>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</si>
  <si>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</si>
  <si>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</si>
  <si>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</si>
  <si>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</si>
  <si>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</si>
  <si>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</si>
  <si>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</si>
  <si>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</si>
  <si>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</si>
  <si>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</si>
  <si>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</si>
  <si>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</si>
  <si>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</si>
  <si>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</si>
  <si>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</si>
  <si>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</si>
  <si>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</si>
  <si>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</si>
  <si>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</si>
  <si>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</si>
  <si>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</si>
  <si>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</si>
  <si>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</si>
  <si>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</si>
  <si>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</si>
  <si>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</si>
  <si>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</si>
  <si>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</si>
  <si>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</si>
  <si>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</si>
  <si>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</si>
  <si>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</si>
  <si>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</si>
  <si>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</si>
  <si>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</si>
  <si>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</si>
  <si>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</si>
  <si>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</si>
  <si>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</si>
  <si>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</si>
  <si>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</si>
  <si>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</si>
  <si>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</si>
  <si>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</si>
  <si>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</si>
  <si>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</si>
  <si>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</si>
  <si>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</si>
  <si>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</si>
  <si>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</si>
  <si>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</si>
  <si>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</si>
  <si>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</si>
  <si>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</si>
  <si>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</si>
  <si>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</si>
  <si>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</si>
  <si>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</si>
  <si>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</si>
  <si>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</si>
  <si>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</si>
  <si>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</si>
  <si>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</si>
  <si>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</si>
  <si>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</si>
  <si>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</si>
  <si>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</si>
  <si>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</si>
  <si>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</si>
  <si>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</si>
  <si>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</si>
  <si>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</si>
  <si>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</si>
  <si>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</si>
  <si>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</si>
  <si>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</si>
  <si>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</si>
  <si>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</si>
  <si>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</si>
  <si>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</si>
  <si>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</si>
  <si>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</si>
  <si>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</si>
  <si>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</si>
  <si>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</si>
  <si>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</si>
  <si>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</si>
  <si>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</si>
  <si>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</si>
  <si>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</si>
  <si>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</si>
  <si>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</si>
  <si>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</si>
  <si>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</si>
  <si>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</si>
  <si>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</si>
  <si>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</si>
  <si>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</si>
  <si>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</si>
  <si>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</si>
  <si>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</si>
  <si>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</si>
  <si>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</si>
  <si>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</si>
  <si>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</si>
  <si>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</si>
  <si>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</si>
  <si>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</si>
  <si>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</si>
  <si>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</si>
  <si>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</si>
  <si>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</si>
  <si>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</si>
  <si>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</si>
  <si>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</si>
  <si>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</si>
  <si>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</si>
  <si>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</si>
  <si>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</si>
  <si>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</si>
  <si>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</si>
  <si>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</si>
  <si>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</si>
  <si>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</si>
  <si>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</si>
  <si>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</si>
  <si>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</si>
  <si>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</si>
  <si>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</si>
  <si>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</si>
  <si>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</si>
  <si>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</si>
  <si>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</si>
  <si>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</si>
  <si>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</si>
  <si>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</si>
  <si>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</si>
  <si>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</si>
  <si>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</si>
  <si>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</si>
  <si>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</si>
  <si>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</si>
  <si>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</si>
  <si>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</si>
  <si>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</si>
  <si>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</si>
  <si>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</si>
  <si>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</si>
  <si>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</si>
  <si>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</si>
  <si>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</si>
  <si>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</si>
  <si>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</si>
  <si>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</si>
  <si>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</si>
  <si>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</si>
  <si>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</si>
  <si>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</si>
  <si>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</si>
  <si>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</si>
  <si>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</si>
  <si>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</si>
  <si>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</si>
  <si>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</si>
  <si>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</si>
  <si>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</si>
  <si>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</si>
  <si>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</si>
  <si>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</si>
  <si>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</si>
  <si>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</si>
  <si>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</si>
  <si>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</si>
  <si>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</si>
  <si>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</si>
  <si>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</si>
  <si>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</si>
  <si>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</si>
  <si>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</si>
  <si>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</si>
  <si>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</si>
  <si>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</si>
  <si>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</si>
  <si>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</si>
  <si>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</si>
  <si>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</si>
  <si>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</si>
  <si>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</si>
  <si>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</si>
  <si>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</si>
  <si>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</si>
  <si>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</si>
  <si>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</si>
  <si>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</si>
  <si>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</si>
  <si>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</si>
  <si>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</si>
  <si>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</si>
  <si>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</si>
  <si>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</si>
  <si>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</si>
  <si>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</si>
  <si>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</si>
  <si>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</si>
  <si>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</si>
  <si>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</si>
  <si>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</si>
  <si>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</si>
  <si>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</si>
  <si>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</si>
  <si>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</si>
  <si>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</si>
  <si>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</si>
  <si>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</si>
  <si>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</si>
  <si>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</si>
  <si>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</si>
  <si>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</si>
  <si>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</si>
  <si>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</si>
  <si>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</si>
  <si>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</si>
  <si>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</si>
  <si>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</si>
  <si>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</si>
  <si>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</si>
  <si>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</si>
  <si>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</si>
  <si>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</si>
  <si>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</si>
  <si>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</si>
  <si>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</si>
  <si>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</si>
  <si>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</si>
  <si>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</si>
  <si>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</si>
  <si>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</si>
  <si>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</si>
  <si>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</si>
  <si>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</si>
  <si>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</si>
  <si>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</si>
  <si>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</si>
  <si>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</si>
  <si>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</si>
  <si>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</si>
  <si>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</si>
  <si>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</si>
  <si>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</si>
  <si>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</si>
  <si>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</si>
  <si>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</si>
  <si>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</si>
  <si>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</si>
  <si>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</si>
  <si>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</si>
  <si>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</si>
  <si>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</si>
  <si>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</si>
  <si>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</si>
  <si>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</si>
  <si>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</si>
  <si>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</si>
  <si>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</si>
  <si>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</si>
  <si>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</si>
  <si>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</si>
  <si>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</si>
  <si>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</si>
  <si>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</si>
  <si>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</si>
  <si>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</si>
  <si>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</si>
  <si>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</si>
  <si>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</si>
  <si>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</si>
  <si>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</si>
  <si>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</si>
  <si>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</si>
  <si>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</si>
  <si>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</si>
  <si>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</si>
  <si>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</si>
  <si>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</si>
  <si>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</si>
  <si>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</si>
  <si>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</si>
  <si>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</si>
  <si>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</si>
  <si>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</si>
  <si>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</si>
  <si>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</si>
  <si>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</si>
  <si>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</si>
  <si>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</si>
  <si>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</si>
  <si>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</si>
  <si>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</si>
  <si>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</si>
  <si>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</si>
  <si>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</si>
  <si>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</si>
  <si>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</si>
  <si>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</si>
  <si>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</si>
  <si>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</si>
  <si>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</si>
  <si>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</si>
  <si>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</si>
  <si>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</si>
  <si>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</si>
  <si>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</si>
  <si>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</si>
  <si>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</si>
  <si>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</si>
  <si>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</si>
  <si>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</si>
  <si>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</si>
  <si>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</si>
  <si>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</si>
  <si>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</si>
  <si>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</si>
  <si>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</si>
  <si>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</si>
  <si>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</si>
  <si>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</si>
  <si>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</si>
  <si>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</si>
  <si>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</si>
  <si>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</si>
  <si>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</si>
  <si>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</si>
  <si>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</si>
  <si>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</si>
  <si>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</si>
  <si>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</si>
  <si>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</si>
  <si>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</si>
  <si>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</si>
  <si>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</si>
  <si>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</si>
  <si>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</si>
  <si>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</si>
  <si>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</si>
  <si>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</si>
  <si>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</si>
  <si>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</si>
  <si>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</si>
  <si>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</si>
  <si>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</si>
  <si>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</si>
  <si>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</si>
  <si>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</si>
  <si>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</si>
  <si>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</si>
  <si>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</si>
  <si>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</si>
  <si>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</si>
  <si>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</si>
  <si>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</si>
  <si>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</si>
  <si>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</si>
  <si>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</si>
  <si>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</si>
  <si>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</si>
  <si>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</si>
  <si>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</si>
  <si>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</si>
  <si>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</si>
  <si>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</si>
  <si>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</si>
  <si>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</si>
  <si>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</si>
  <si>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</si>
  <si>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</si>
  <si>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</si>
  <si>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</si>
  <si>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</si>
  <si>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</si>
  <si>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</si>
  <si>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</si>
  <si>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</si>
  <si>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</si>
  <si>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</si>
  <si>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</si>
  <si>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</si>
  <si>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</si>
  <si>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</si>
  <si>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</si>
  <si>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</si>
  <si>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</si>
  <si>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</si>
  <si>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</si>
  <si>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</si>
  <si>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</si>
  <si>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</si>
  <si>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</si>
  <si>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</si>
  <si>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</si>
  <si>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</si>
  <si>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</si>
  <si>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</si>
  <si>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</si>
  <si>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</si>
  <si>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</si>
  <si>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</si>
  <si>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</si>
  <si>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</si>
  <si>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</si>
  <si>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</si>
  <si>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</si>
  <si>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</si>
  <si>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</si>
  <si>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</si>
  <si>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</si>
  <si>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</si>
  <si>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</si>
  <si>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</si>
  <si>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</si>
  <si>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</si>
  <si>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</si>
  <si>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</si>
  <si>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</si>
  <si>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</si>
  <si>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</si>
  <si>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</si>
  <si>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</si>
  <si>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</si>
  <si>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</si>
  <si>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</si>
  <si>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</si>
  <si>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</si>
  <si>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</si>
  <si>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</si>
  <si>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</si>
  <si>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</si>
  <si>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</si>
  <si>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</si>
  <si>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</si>
  <si>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</si>
  <si>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</si>
  <si>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</si>
  <si>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</si>
  <si>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</si>
  <si>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</si>
  <si>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</si>
  <si>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</si>
  <si>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</si>
  <si>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</si>
  <si>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</si>
  <si>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</si>
  <si>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</si>
  <si>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</si>
  <si>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</si>
  <si>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</si>
  <si>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</si>
  <si>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</si>
  <si>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</si>
  <si>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</si>
  <si>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</si>
  <si>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</si>
  <si>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</si>
  <si>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</si>
  <si>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</si>
  <si>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</si>
  <si>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</si>
  <si>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</si>
  <si>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</si>
  <si>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</si>
  <si>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</si>
  <si>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</si>
  <si>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</si>
  <si>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</si>
  <si>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</si>
  <si>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</si>
  <si>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</si>
  <si>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</si>
  <si>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</si>
  <si>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</si>
  <si>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</si>
  <si>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</si>
  <si>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</si>
  <si>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</si>
  <si>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</si>
  <si>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</si>
  <si>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</si>
  <si>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</si>
  <si>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</si>
  <si>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</si>
  <si>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</si>
  <si>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</si>
  <si>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</si>
  <si>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</si>
  <si>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</si>
  <si>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</si>
  <si>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</si>
  <si>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</si>
  <si>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</si>
  <si>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</si>
  <si>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</si>
  <si>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</si>
  <si>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</si>
  <si>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</si>
  <si>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</si>
  <si>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</si>
  <si>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</si>
  <si>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</si>
  <si>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</si>
  <si>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</si>
  <si>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</si>
  <si>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</si>
  <si>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</si>
  <si>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</si>
  <si>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</si>
  <si>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</si>
  <si>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</si>
  <si>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</si>
  <si>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</si>
  <si>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</si>
  <si>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</si>
  <si>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</si>
  <si>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</si>
  <si>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</si>
  <si>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</si>
  <si>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</si>
  <si>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</si>
  <si>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</si>
  <si>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</si>
  <si>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</si>
  <si>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</si>
  <si>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</si>
  <si>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</si>
  <si>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</si>
  <si>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</si>
  <si>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</si>
  <si>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</si>
  <si>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</si>
  <si>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</si>
  <si>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</si>
  <si>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</si>
  <si>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</si>
  <si>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</si>
  <si>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</si>
  <si>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</si>
  <si>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</si>
  <si>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</si>
  <si>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</si>
  <si>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</si>
  <si>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</si>
  <si>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</si>
  <si>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</si>
  <si>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</si>
  <si>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</si>
  <si>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</si>
  <si>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</si>
  <si>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</si>
  <si>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</si>
  <si>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</si>
  <si>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</si>
  <si>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</si>
  <si>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</si>
  <si>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</si>
  <si>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</si>
  <si>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</si>
  <si>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</si>
  <si>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</si>
  <si>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</si>
  <si>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</si>
  <si>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</si>
  <si>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</si>
  <si>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</si>
  <si>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</si>
  <si>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</si>
  <si>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</si>
  <si>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</si>
  <si>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</si>
  <si>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</si>
  <si>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</si>
  <si>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</si>
  <si>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</si>
  <si>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</si>
  <si>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</si>
  <si>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</si>
  <si>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</si>
  <si>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</si>
  <si>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</si>
  <si>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</si>
  <si>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</si>
  <si>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</si>
  <si>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</si>
  <si>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</si>
  <si>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</si>
  <si>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</si>
  <si>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</si>
  <si>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</si>
  <si>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</si>
  <si>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</si>
  <si>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</si>
  <si>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</si>
  <si>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</si>
  <si>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</si>
  <si>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</si>
  <si>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</si>
  <si>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</si>
  <si>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</si>
  <si>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</si>
  <si>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</si>
  <si>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</si>
  <si>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</si>
  <si>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</si>
  <si>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</si>
  <si>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</si>
  <si>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</si>
  <si>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</si>
  <si>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</si>
  <si>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</si>
  <si>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</si>
  <si>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</si>
  <si>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</si>
  <si>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</si>
  <si>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</si>
  <si>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</si>
  <si>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</si>
  <si>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</si>
  <si>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</si>
  <si>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</si>
  <si>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</si>
  <si>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</si>
  <si>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</si>
  <si>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</si>
  <si>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</si>
  <si>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</si>
  <si>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</si>
  <si>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</si>
  <si>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</si>
  <si>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</si>
  <si>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</si>
  <si>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</si>
  <si>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</si>
  <si>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</si>
  <si>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</si>
  <si>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</si>
  <si>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</si>
  <si>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</si>
  <si>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</si>
  <si>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</si>
  <si>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</si>
  <si>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</si>
  <si>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</si>
  <si>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</si>
  <si>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</si>
  <si>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</si>
  <si>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</si>
  <si>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</si>
  <si>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</si>
  <si>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</si>
  <si>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</si>
  <si>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</si>
  <si>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</si>
  <si>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</si>
  <si>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</si>
  <si>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</si>
  <si>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</si>
  <si>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</si>
  <si>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</si>
  <si>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</si>
  <si>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</si>
  <si>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</si>
  <si>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</si>
  <si>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</si>
  <si>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</si>
  <si>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</si>
  <si>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</si>
  <si>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</si>
  <si>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</si>
  <si>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</si>
  <si>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</si>
  <si>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</si>
  <si>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</si>
  <si>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</si>
  <si>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</si>
  <si>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</si>
  <si>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</si>
  <si>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</si>
  <si>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</si>
  <si>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</si>
  <si>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</si>
  <si>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</si>
  <si>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</si>
  <si>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</si>
  <si>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</si>
  <si>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</si>
  <si>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</si>
  <si>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</si>
  <si>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</si>
  <si>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</si>
  <si>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</si>
  <si>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</si>
  <si>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</si>
  <si>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</si>
  <si>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</si>
  <si>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</si>
  <si>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</si>
  <si>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</si>
  <si>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</si>
  <si>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</si>
  <si>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</si>
  <si>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</si>
  <si>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</si>
  <si>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</si>
  <si>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</si>
  <si>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</si>
  <si>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</si>
  <si>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</si>
  <si>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</si>
  <si>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</si>
  <si>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</si>
  <si>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</si>
  <si>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</si>
  <si>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</si>
  <si>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</si>
  <si>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</si>
  <si>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</si>
  <si>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</si>
  <si>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</si>
  <si>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</si>
  <si>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</si>
  <si>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</si>
  <si>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</si>
  <si>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</si>
  <si>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</si>
  <si>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</si>
  <si>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</si>
  <si>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</si>
  <si>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</si>
  <si>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</si>
  <si>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</si>
  <si>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</si>
  <si>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</si>
  <si>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</si>
  <si>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</si>
  <si>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</si>
  <si>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</si>
  <si>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</si>
  <si>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</si>
  <si>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</si>
  <si>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</si>
  <si>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</si>
  <si>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</si>
  <si>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</si>
  <si>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</si>
  <si>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</si>
  <si>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</si>
  <si>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</si>
  <si>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</si>
  <si>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</si>
  <si>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</si>
  <si>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</si>
  <si>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</si>
  <si>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</si>
  <si>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</si>
  <si>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</si>
  <si>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</si>
  <si>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</si>
  <si>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</si>
  <si>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</si>
  <si>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</si>
  <si>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</si>
  <si>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</si>
  <si>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</si>
  <si>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</si>
  <si>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</si>
  <si>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</si>
  <si>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</si>
  <si>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</si>
  <si>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</si>
  <si>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</si>
  <si>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</si>
  <si>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</si>
  <si>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</si>
  <si>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</si>
  <si>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</si>
  <si>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</si>
  <si>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</si>
  <si>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</si>
  <si>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</si>
  <si>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</si>
  <si>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</si>
  <si>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</si>
  <si>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</si>
  <si>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</si>
  <si>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</si>
  <si>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</si>
  <si>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</si>
  <si>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</si>
  <si>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</si>
  <si>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</si>
  <si>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</si>
  <si>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</si>
  <si>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</si>
  <si>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</si>
  <si>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</si>
  <si>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</si>
  <si>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</si>
  <si>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</si>
  <si>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</si>
  <si>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</si>
  <si>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</si>
  <si>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</si>
  <si>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</si>
  <si>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</si>
  <si>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</si>
  <si>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</si>
  <si>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</si>
  <si>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</si>
  <si>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</si>
  <si>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</si>
  <si>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</si>
  <si>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</si>
  <si>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</si>
  <si>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</si>
  <si>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</si>
  <si>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</si>
  <si>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</si>
  <si>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</si>
  <si>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</si>
  <si>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</si>
  <si>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</si>
  <si>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</si>
  <si>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</si>
  <si>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</si>
  <si>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</si>
  <si>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</si>
  <si>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</si>
  <si>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</si>
  <si>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</si>
  <si>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</si>
  <si>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</si>
  <si>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</si>
  <si>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</si>
  <si>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</si>
  <si>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</si>
  <si>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</si>
  <si>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</si>
  <si>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</si>
  <si>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</si>
  <si>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</si>
  <si>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</si>
  <si>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</si>
  <si>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</si>
  <si>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</si>
  <si>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</si>
  <si>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</si>
  <si>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</si>
  <si>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</si>
  <si>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</si>
  <si>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</si>
  <si>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</si>
  <si>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</si>
  <si>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</si>
  <si>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</si>
  <si>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</si>
  <si>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</si>
  <si>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</si>
  <si>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</si>
  <si>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</si>
  <si>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</si>
  <si>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</si>
  <si>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</si>
  <si>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</si>
  <si>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</si>
  <si>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</si>
  <si>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</si>
  <si>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</si>
  <si>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</si>
  <si>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</si>
  <si>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</si>
  <si>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</si>
  <si>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</si>
  <si>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</si>
  <si>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</si>
  <si>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</si>
  <si>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</si>
  <si>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</si>
  <si>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</si>
  <si>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</si>
  <si>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</si>
  <si>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</si>
  <si>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</si>
  <si>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</si>
  <si>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</si>
  <si>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</si>
  <si>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</si>
  <si>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</si>
  <si>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</si>
  <si>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</si>
  <si>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</si>
  <si>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</si>
  <si>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</si>
  <si>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</si>
  <si>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</si>
  <si>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</si>
  <si>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</si>
  <si>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</si>
  <si>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</si>
  <si>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</si>
  <si>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</si>
  <si>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</si>
  <si>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</si>
  <si>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</si>
  <si>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</si>
  <si>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</si>
  <si>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</si>
  <si>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</si>
  <si>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</si>
  <si>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</si>
  <si>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</si>
  <si>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</si>
  <si>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</si>
  <si>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</si>
  <si>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</si>
  <si>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</si>
  <si>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</si>
  <si>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</si>
  <si>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</si>
  <si>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</si>
  <si>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</si>
  <si>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</si>
  <si>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</si>
  <si>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</si>
  <si>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</si>
  <si>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</si>
  <si>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</si>
  <si>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</si>
  <si>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</si>
  <si>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</si>
  <si>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</si>
  <si>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</si>
  <si>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</si>
  <si>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</si>
  <si>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</si>
  <si>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</si>
  <si>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</si>
  <si>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</si>
  <si>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</si>
  <si>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</si>
  <si>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</si>
  <si>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</si>
  <si>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</si>
  <si>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</si>
  <si>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</si>
  <si>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</si>
  <si>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</si>
  <si>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</si>
  <si>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</si>
  <si>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</si>
  <si>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</si>
  <si>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</si>
  <si>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</si>
  <si>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</si>
  <si>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</si>
  <si>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</si>
  <si>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</si>
  <si>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</si>
  <si>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</si>
  <si>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</si>
  <si>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</si>
  <si>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</si>
  <si>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</si>
  <si>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</si>
  <si>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</si>
  <si>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</si>
  <si>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</si>
  <si>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</si>
  <si>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</si>
  <si>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</si>
  <si>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</si>
  <si>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</si>
  <si>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</si>
  <si>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</si>
  <si>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</si>
  <si>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</si>
  <si>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</si>
  <si>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</si>
  <si>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</si>
  <si>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</si>
  <si>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</si>
  <si>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</si>
  <si>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</si>
  <si>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</si>
  <si>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</si>
  <si>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</si>
  <si>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</si>
  <si>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</si>
  <si>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</si>
  <si>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</si>
  <si>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</si>
  <si>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</si>
  <si>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</si>
  <si>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</si>
  <si>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</si>
  <si>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</si>
  <si>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</si>
  <si>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</si>
  <si>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</si>
  <si>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</si>
  <si>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</si>
  <si>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</si>
  <si>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</si>
  <si>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</si>
  <si>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</si>
  <si>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</si>
  <si>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</si>
  <si>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</si>
  <si>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</si>
  <si>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</si>
  <si>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</si>
  <si>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</si>
  <si>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</si>
  <si>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</si>
  <si>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</si>
  <si>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</si>
  <si>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</si>
  <si>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</si>
  <si>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</si>
  <si>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</si>
  <si>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</si>
  <si>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</si>
  <si>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</si>
  <si>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</si>
  <si>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</si>
  <si>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</si>
  <si>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</si>
  <si>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</si>
  <si>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</si>
  <si>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</si>
  <si>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</si>
  <si>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</si>
  <si>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</si>
  <si>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</si>
  <si>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</si>
  <si>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</si>
  <si>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</si>
  <si>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</si>
  <si>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</si>
  <si>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</si>
  <si>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</si>
  <si>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</si>
  <si>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</si>
  <si>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</si>
  <si>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</si>
  <si>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</si>
  <si>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</si>
  <si>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</si>
  <si>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</si>
  <si>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</si>
  <si>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</si>
  <si>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</si>
  <si>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</si>
  <si>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</si>
  <si>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</si>
  <si>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</si>
  <si>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</si>
  <si>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</si>
  <si>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</si>
  <si>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</si>
  <si>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</si>
  <si>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</si>
  <si>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</si>
  <si>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</si>
  <si>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</si>
  <si>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</si>
  <si>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</si>
  <si>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</si>
  <si>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</si>
  <si>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</si>
  <si>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</si>
  <si>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</si>
  <si>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</si>
  <si>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</si>
  <si>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</si>
  <si>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</si>
  <si>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</si>
  <si>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</si>
  <si>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</si>
  <si>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</si>
  <si>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</si>
  <si>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</si>
  <si>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</si>
  <si>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</si>
  <si>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</si>
  <si>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</si>
  <si>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</si>
  <si>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</si>
  <si>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</si>
  <si>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</si>
  <si>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</si>
  <si>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</si>
  <si>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</si>
  <si>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</si>
  <si>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</si>
  <si>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</si>
  <si>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</si>
  <si>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</si>
  <si>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</si>
  <si>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</si>
  <si>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</si>
  <si>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</si>
  <si>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</si>
  <si>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</si>
  <si>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</si>
  <si>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</si>
  <si>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</si>
  <si>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</si>
  <si>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</si>
  <si>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</si>
  <si>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</si>
  <si>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</si>
  <si>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</si>
  <si>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</si>
  <si>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</si>
  <si>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</si>
  <si>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</si>
  <si>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</si>
  <si>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</si>
  <si>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</si>
  <si>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</si>
  <si>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</si>
  <si>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</si>
  <si>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</si>
  <si>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</si>
  <si>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</si>
  <si>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</si>
  <si>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</si>
  <si>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</si>
  <si>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</si>
  <si>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</si>
  <si>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</si>
  <si>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</si>
  <si>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</si>
  <si>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</si>
  <si>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</si>
  <si>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</si>
  <si>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</si>
  <si>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</si>
  <si>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</si>
  <si>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</si>
  <si>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</si>
  <si>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</si>
  <si>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</si>
  <si>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</si>
  <si>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</si>
  <si>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</si>
  <si>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</si>
  <si>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</si>
  <si>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</si>
  <si>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</si>
  <si>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</si>
  <si>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</si>
  <si>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</si>
  <si>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</si>
  <si>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</si>
  <si>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</si>
  <si>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</si>
  <si>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</si>
  <si>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</si>
  <si>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</si>
  <si>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</si>
  <si>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</si>
  <si>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</si>
  <si>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</si>
  <si>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</si>
  <si>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</si>
  <si>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</si>
  <si>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</si>
  <si>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</si>
  <si>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</si>
  <si>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</si>
  <si>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</si>
  <si>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</si>
  <si>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</si>
  <si>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</si>
  <si>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</si>
  <si>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</si>
  <si>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</si>
  <si>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</si>
  <si>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</si>
  <si>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</si>
  <si>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</si>
  <si>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</si>
  <si>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</si>
  <si>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</si>
  <si>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</si>
  <si>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</si>
  <si>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</si>
  <si>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</si>
  <si>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</si>
  <si>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</si>
  <si>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</si>
  <si>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</si>
  <si>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</si>
  <si>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</si>
  <si>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</si>
  <si>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</si>
  <si>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</si>
  <si>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</si>
  <si>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</si>
  <si>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</si>
  <si>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</si>
  <si>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</si>
  <si>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</si>
  <si>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</si>
  <si>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</si>
  <si>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</si>
  <si>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</si>
  <si>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</si>
  <si>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</si>
  <si>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</si>
  <si>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</si>
  <si>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</si>
  <si>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</si>
  <si>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</si>
  <si>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</si>
  <si>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</si>
  <si>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</si>
  <si>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</si>
  <si>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</si>
  <si>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</si>
  <si>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</si>
  <si>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</si>
  <si>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</si>
  <si>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</si>
  <si>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</si>
  <si>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</si>
  <si>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</si>
  <si>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</si>
  <si>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</si>
  <si>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</si>
  <si>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</si>
  <si>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</si>
  <si>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</si>
  <si>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</si>
  <si>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</si>
  <si>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</si>
  <si>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</si>
  <si>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</si>
  <si>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</si>
  <si>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</si>
  <si>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</si>
  <si>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</si>
  <si>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</si>
  <si>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</si>
  <si>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</si>
  <si>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</si>
  <si>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</si>
  <si>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</si>
  <si>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</si>
  <si>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</si>
  <si>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</si>
  <si>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</si>
  <si>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</si>
  <si>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</si>
  <si>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</si>
  <si>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</si>
  <si>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</si>
  <si>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</si>
  <si>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</si>
  <si>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</si>
  <si>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</si>
  <si>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</si>
  <si>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</si>
  <si>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</si>
  <si>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</si>
  <si>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</si>
  <si>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</si>
  <si>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</si>
  <si>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</si>
  <si>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</si>
  <si>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</si>
  <si>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</si>
  <si>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</si>
  <si>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</si>
  <si>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</si>
  <si>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</si>
  <si>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</si>
  <si>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</si>
  <si>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</si>
  <si>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</si>
  <si>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</si>
  <si>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</si>
  <si>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</si>
  <si>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</si>
  <si>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</si>
  <si>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</si>
  <si>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</si>
  <si>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</si>
  <si>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</si>
  <si>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</si>
  <si>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</si>
  <si>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</si>
  <si>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</si>
  <si>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</si>
  <si>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</si>
  <si>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</si>
  <si>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</si>
  <si>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</si>
  <si>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</si>
  <si>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</si>
  <si>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</si>
  <si>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</si>
  <si>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</si>
  <si>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</si>
  <si>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</si>
  <si>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</si>
  <si>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</si>
  <si>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</si>
  <si>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</si>
  <si>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</si>
  <si>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</si>
  <si>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</si>
  <si>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</si>
  <si>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</si>
  <si>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</si>
  <si>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</si>
  <si>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</si>
  <si>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</si>
  <si>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</si>
  <si>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</si>
  <si>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</si>
  <si>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</si>
  <si>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</si>
  <si>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</si>
  <si>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</si>
  <si>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</si>
  <si>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</si>
  <si>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</si>
  <si>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</si>
  <si>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</si>
  <si>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</si>
  <si>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</si>
  <si>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</si>
  <si>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</si>
  <si>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</si>
  <si>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</si>
  <si>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</si>
  <si>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</si>
  <si>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</si>
  <si>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</si>
  <si>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</si>
  <si>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</si>
  <si>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</si>
  <si>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</si>
  <si>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</si>
  <si>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</si>
  <si>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</si>
  <si>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</si>
  <si>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</si>
  <si>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</si>
  <si>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</si>
  <si>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</si>
  <si>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</si>
  <si>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</si>
  <si>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</si>
  <si>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</si>
  <si>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</si>
  <si>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</si>
  <si>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</si>
  <si>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</si>
  <si>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</si>
  <si>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</si>
  <si>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</si>
  <si>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</si>
  <si>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</si>
  <si>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</si>
  <si>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</si>
  <si>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</si>
  <si>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</si>
  <si>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</si>
  <si>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</si>
  <si>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</si>
  <si>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</si>
  <si>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</si>
  <si>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</si>
  <si>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</si>
  <si>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</si>
  <si>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</si>
  <si>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</si>
  <si>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</si>
  <si>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</si>
  <si>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</si>
  <si>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</si>
  <si>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</si>
  <si>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</si>
  <si>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</si>
  <si>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</si>
  <si>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</si>
  <si>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</si>
  <si>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</si>
  <si>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</si>
  <si>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</si>
  <si>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</si>
  <si>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</si>
  <si>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</si>
  <si>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</si>
  <si>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</si>
  <si>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</si>
  <si>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</si>
  <si>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</si>
  <si>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</si>
  <si>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</si>
  <si>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</si>
  <si>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</si>
  <si>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</si>
  <si>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</si>
  <si>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</si>
  <si>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</si>
  <si>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</si>
  <si>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</si>
  <si>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</si>
  <si>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</si>
  <si>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</si>
  <si>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</si>
  <si>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</si>
  <si>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</si>
  <si>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</si>
  <si>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</si>
  <si>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</si>
  <si>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</si>
  <si>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</si>
  <si>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</si>
  <si>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</si>
  <si>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</si>
  <si>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</si>
  <si>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</si>
  <si>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</si>
  <si>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</si>
  <si>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</si>
  <si>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</si>
  <si>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</si>
  <si>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</si>
  <si>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</si>
  <si>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</si>
  <si>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</si>
  <si>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</si>
  <si>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</si>
  <si>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</si>
  <si>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</si>
  <si>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</si>
  <si>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</si>
  <si>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</si>
  <si>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</si>
  <si>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</si>
  <si>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</si>
  <si>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</si>
  <si>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</si>
  <si>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</si>
  <si>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</si>
  <si>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</si>
  <si>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</si>
  <si>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</si>
  <si>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</si>
  <si>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</si>
  <si>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</si>
  <si>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</si>
  <si>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</si>
  <si>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</si>
  <si>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</si>
  <si>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</si>
  <si>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</si>
  <si>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</si>
  <si>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</si>
  <si>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</si>
  <si>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</si>
  <si>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</si>
  <si>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</si>
  <si>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</si>
  <si>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</si>
  <si>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</si>
  <si>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</si>
  <si>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</si>
  <si>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</si>
  <si>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</si>
  <si>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</si>
  <si>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</si>
  <si>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</si>
  <si>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</si>
  <si>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</si>
  <si>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</si>
  <si>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</si>
  <si>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</si>
  <si>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</si>
  <si>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</si>
  <si>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</si>
  <si>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</si>
  <si>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</si>
  <si>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</si>
  <si>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</si>
  <si>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</si>
  <si>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</si>
  <si>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</si>
  <si>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</si>
  <si>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</si>
  <si>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</si>
  <si>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</si>
  <si>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</si>
  <si>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</si>
  <si>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</si>
  <si>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</si>
  <si>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</si>
  <si>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</si>
  <si>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</si>
  <si>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</si>
  <si>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</si>
  <si>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</si>
  <si>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</si>
  <si>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</si>
  <si>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</si>
  <si>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</si>
  <si>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</si>
  <si>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</si>
  <si>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</si>
  <si>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</si>
  <si>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</si>
  <si>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</si>
  <si>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</si>
  <si>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</si>
  <si>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</si>
  <si>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</si>
  <si>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</si>
  <si>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</si>
  <si>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</si>
  <si>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</si>
  <si>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</si>
  <si>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</si>
  <si>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</si>
  <si>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</si>
  <si>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</si>
  <si>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</si>
  <si>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</si>
  <si>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</si>
  <si>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</si>
  <si>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</si>
  <si>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</si>
  <si>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</si>
  <si>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</si>
  <si>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</si>
  <si>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</si>
  <si>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</si>
  <si>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</si>
  <si>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</si>
  <si>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</si>
  <si>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</si>
  <si>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</si>
  <si>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</si>
  <si>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</si>
  <si>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</si>
  <si>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</si>
  <si>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</si>
  <si>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</si>
  <si>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</si>
  <si>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</si>
  <si>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</si>
  <si>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</si>
  <si>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</si>
  <si>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</si>
  <si>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</si>
  <si>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</si>
  <si>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</si>
  <si>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</si>
  <si>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</si>
  <si>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</si>
  <si>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</si>
  <si>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</si>
  <si>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</si>
  <si>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</si>
  <si>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</si>
  <si>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</si>
  <si>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</si>
  <si>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</si>
  <si>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</si>
  <si>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</si>
  <si>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</si>
  <si>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</si>
  <si>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</si>
  <si>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</si>
  <si>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</si>
  <si>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</si>
  <si>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</si>
  <si>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</si>
  <si>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</si>
  <si>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</si>
  <si>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</si>
  <si>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</si>
  <si>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</si>
  <si>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</si>
  <si>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</si>
  <si>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</si>
  <si>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</si>
  <si>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</si>
  <si>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</si>
  <si>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</si>
  <si>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</si>
  <si>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</si>
  <si>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</si>
  <si>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</si>
  <si>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</si>
  <si>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</si>
  <si>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</si>
  <si>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</si>
  <si>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</si>
  <si>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</si>
  <si>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</si>
  <si>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</si>
  <si>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</si>
  <si>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</si>
  <si>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</si>
  <si>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</si>
  <si>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</si>
  <si>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</si>
  <si>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</si>
  <si>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</si>
  <si>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</si>
  <si>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</si>
  <si>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</si>
  <si>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</si>
  <si>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</si>
  <si>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</si>
  <si>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</si>
  <si>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</si>
  <si>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</si>
  <si>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</si>
  <si>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</si>
  <si>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</si>
  <si>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</si>
  <si>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</si>
  <si>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</si>
  <si>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</si>
  <si>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</si>
  <si>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</si>
  <si>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</si>
  <si>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</si>
  <si>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</si>
  <si>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</si>
  <si>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</si>
  <si>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</si>
  <si>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</si>
  <si>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</si>
  <si>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</si>
  <si>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</si>
  <si>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</si>
  <si>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</si>
  <si>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</si>
  <si>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</si>
  <si>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</si>
  <si>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</si>
  <si>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</si>
  <si>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</si>
  <si>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</si>
  <si>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</si>
  <si>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</si>
  <si>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</si>
  <si>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</si>
  <si>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</si>
  <si>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</si>
  <si>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</si>
  <si>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</si>
  <si>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</si>
  <si>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</si>
  <si>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</si>
  <si>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</si>
  <si>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</si>
  <si>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</si>
  <si>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</si>
  <si>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</si>
  <si>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</si>
  <si>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</si>
  <si>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</si>
  <si>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</si>
  <si>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</si>
  <si>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</si>
  <si>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</si>
  <si>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</si>
  <si>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</si>
  <si>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</si>
  <si>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</si>
  <si>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</si>
  <si>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</si>
  <si>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</si>
  <si>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</si>
  <si>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</si>
  <si>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</si>
  <si>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</si>
  <si>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</si>
  <si>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</si>
  <si>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</si>
  <si>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</si>
  <si>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</si>
  <si>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</si>
  <si>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</si>
  <si>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</si>
  <si>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</si>
  <si>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</si>
  <si>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</si>
  <si>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</si>
  <si>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</si>
  <si>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</si>
  <si>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</si>
  <si>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</si>
  <si>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</si>
  <si>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</si>
  <si>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</si>
  <si>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</si>
  <si>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</si>
  <si>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</si>
  <si>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</si>
  <si>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</si>
  <si>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</si>
  <si>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</si>
  <si>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</si>
  <si>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</si>
  <si>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</si>
  <si>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</si>
  <si>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</si>
  <si>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</si>
  <si>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</si>
  <si>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</si>
  <si>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</si>
  <si>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</si>
  <si>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</si>
  <si>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</si>
  <si>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</si>
  <si>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</si>
  <si>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</si>
  <si>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</si>
  <si>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</si>
  <si>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</si>
  <si>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</si>
  <si>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</si>
  <si>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</si>
  <si>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</si>
  <si>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</si>
  <si>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</si>
  <si>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</si>
  <si>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</si>
  <si>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</si>
  <si>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</si>
  <si>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</si>
  <si>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</si>
  <si>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</si>
  <si>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</si>
  <si>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</si>
  <si>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</si>
  <si>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</si>
  <si>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</si>
  <si>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</si>
  <si>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</si>
  <si>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</si>
  <si>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</si>
  <si>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</si>
  <si>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</si>
  <si>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</si>
  <si>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</si>
  <si>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</si>
  <si>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</si>
  <si>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</si>
  <si>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</si>
  <si>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</si>
  <si>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</si>
  <si>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</si>
  <si>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</si>
  <si>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</si>
  <si>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</si>
  <si>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</si>
  <si>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</si>
  <si>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</si>
  <si>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</si>
  <si>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</si>
  <si>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</si>
  <si>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</si>
  <si>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</si>
  <si>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</si>
  <si>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</si>
  <si>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</si>
  <si>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</si>
  <si>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</si>
  <si>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</si>
  <si>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</si>
  <si>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</si>
  <si>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</si>
  <si>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</si>
  <si>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</si>
  <si>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</si>
  <si>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</si>
  <si>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</si>
  <si>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</si>
  <si>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</si>
  <si>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</si>
  <si>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</si>
  <si>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</si>
  <si>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</si>
  <si>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</si>
  <si>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</si>
  <si>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</si>
  <si>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</si>
  <si>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</si>
  <si>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</si>
  <si>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</si>
  <si>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</si>
  <si>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</si>
  <si>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</si>
  <si>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</si>
  <si>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</si>
  <si>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</si>
  <si>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</si>
  <si>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</si>
  <si>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</si>
  <si>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</si>
  <si>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</si>
  <si>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</si>
  <si>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</si>
  <si>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</si>
  <si>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</si>
  <si>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</si>
  <si>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</si>
  <si>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</si>
  <si>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</si>
  <si>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</si>
  <si>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</si>
  <si>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</si>
  <si>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</si>
  <si>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</si>
  <si>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</si>
  <si>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</si>
  <si>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</si>
  <si>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</si>
  <si>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</si>
  <si>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</si>
  <si>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</si>
  <si>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</si>
  <si>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</si>
  <si>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</si>
  <si>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</si>
  <si>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</si>
  <si>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</si>
  <si>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</si>
  <si>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</si>
  <si>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</si>
  <si>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</si>
  <si>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</si>
  <si>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</si>
  <si>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</si>
  <si>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</si>
  <si>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</si>
  <si>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</si>
  <si>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</si>
  <si>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</si>
  <si>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</si>
  <si>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</si>
  <si>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</si>
  <si>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</si>
  <si>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</si>
  <si>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</si>
  <si>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</si>
  <si>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</si>
  <si>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</si>
  <si>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</si>
  <si>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</si>
  <si>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</si>
  <si>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</si>
  <si>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</si>
  <si>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</si>
  <si>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</si>
  <si>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</si>
  <si>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</si>
  <si>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</si>
  <si>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</si>
  <si>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</si>
  <si>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</si>
  <si>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</si>
  <si>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</si>
  <si>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</si>
  <si>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</si>
  <si>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</si>
  <si>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</si>
  <si>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</si>
  <si>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</si>
  <si>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</si>
  <si>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</si>
  <si>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</si>
  <si>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</si>
  <si>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</si>
  <si>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</si>
  <si>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</si>
  <si>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</si>
  <si>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</si>
  <si>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</si>
  <si>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</si>
  <si>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</si>
  <si>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</si>
  <si>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</si>
  <si>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</si>
  <si>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</si>
  <si>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</si>
  <si>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</si>
  <si>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</si>
  <si>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</si>
  <si>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</si>
  <si>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</si>
  <si>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</si>
  <si>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</si>
  <si>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</si>
  <si>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</si>
  <si>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</si>
  <si>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</si>
  <si>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</si>
  <si>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</si>
  <si>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</si>
  <si>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</si>
  <si>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</si>
  <si>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</si>
  <si>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</si>
  <si>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</si>
  <si>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</si>
  <si>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</si>
  <si>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</si>
  <si>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</si>
  <si>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</si>
  <si>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</si>
  <si>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</si>
  <si>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</si>
  <si>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</si>
  <si>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</si>
  <si>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</si>
  <si>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</si>
  <si>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</si>
  <si>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</si>
  <si>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</si>
  <si>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</si>
  <si>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</si>
  <si>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</si>
  <si>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</si>
  <si>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</si>
  <si>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</si>
  <si>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</si>
  <si>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</si>
  <si>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</si>
  <si>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</si>
  <si>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</si>
  <si>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</si>
  <si>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</si>
  <si>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</si>
  <si>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</si>
  <si>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</si>
  <si>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</si>
  <si>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</si>
  <si>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</si>
  <si>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</si>
  <si>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</si>
  <si>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</si>
  <si>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</si>
  <si>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</si>
  <si>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</si>
  <si>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</si>
  <si>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</si>
  <si>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</si>
  <si>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</si>
  <si>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</si>
  <si>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</si>
  <si>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</si>
  <si>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</si>
  <si>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</si>
  <si>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</si>
  <si>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</si>
  <si>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</si>
  <si>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</si>
  <si>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</si>
  <si>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</si>
  <si>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</si>
  <si>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</si>
  <si>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</si>
  <si>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</si>
  <si>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</si>
  <si>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</si>
  <si>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</si>
  <si>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</si>
  <si>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</si>
  <si>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</si>
  <si>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</si>
  <si>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</si>
  <si>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</si>
  <si>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</si>
  <si>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</si>
  <si>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</si>
  <si>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</si>
  <si>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</si>
  <si>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</si>
  <si>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</si>
  <si>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</si>
  <si>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</si>
  <si>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</si>
  <si>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</si>
  <si>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</si>
  <si>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</si>
  <si>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</si>
  <si>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</si>
  <si>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</si>
  <si>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</si>
  <si>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</si>
  <si>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</si>
  <si>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</si>
  <si>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</si>
  <si>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</si>
  <si>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</si>
  <si>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</si>
  <si>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</si>
  <si>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</si>
  <si>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</si>
  <si>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</si>
  <si>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</si>
  <si>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</si>
  <si>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</si>
  <si>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</si>
  <si>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</si>
  <si>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</si>
  <si>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</si>
  <si>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</si>
  <si>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</si>
  <si>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</si>
  <si>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</si>
  <si>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</si>
  <si>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</si>
  <si>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</si>
  <si>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</si>
  <si>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</si>
  <si>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</si>
  <si>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</si>
  <si>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</si>
  <si>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</si>
  <si>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</si>
  <si>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</si>
  <si>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</si>
  <si>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</si>
  <si>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</si>
  <si>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</si>
  <si>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</si>
  <si>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</si>
  <si>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</si>
  <si>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</si>
  <si>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</si>
  <si>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</si>
  <si>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</si>
  <si>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</si>
  <si>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</si>
  <si>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</si>
  <si>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</si>
  <si>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</si>
  <si>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</si>
  <si>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</si>
  <si>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</si>
  <si>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</si>
  <si>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</si>
  <si>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</si>
  <si>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</si>
  <si>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</si>
  <si>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</si>
  <si>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</si>
  <si>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</si>
  <si>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</si>
  <si>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</si>
  <si>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</si>
  <si>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</si>
  <si>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</si>
  <si>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</si>
  <si>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</si>
  <si>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</si>
  <si>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</si>
  <si>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</si>
  <si>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</si>
  <si>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</si>
  <si>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</si>
  <si>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</si>
  <si>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</si>
  <si>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</si>
  <si>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</si>
  <si>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</si>
  <si>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</si>
  <si>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</si>
  <si>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</si>
  <si>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</si>
  <si>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</si>
  <si>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</si>
  <si>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</si>
  <si>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</si>
  <si>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</si>
  <si>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</si>
  <si>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</si>
  <si>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</si>
  <si>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</si>
  <si>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</si>
  <si>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</si>
  <si>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</si>
  <si>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</si>
  <si>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</si>
  <si>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</si>
  <si>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</si>
  <si>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</si>
  <si>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</si>
  <si>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</si>
  <si>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</si>
  <si>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</si>
  <si>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</si>
  <si>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</si>
  <si>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</si>
  <si>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</si>
  <si>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</si>
  <si>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</si>
  <si>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</si>
  <si>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</si>
  <si>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</si>
  <si>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</si>
  <si>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</si>
  <si>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</si>
  <si>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</si>
  <si>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</si>
  <si>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</si>
  <si>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</si>
  <si>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</si>
  <si>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</si>
  <si>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</si>
  <si>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</si>
  <si>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</si>
  <si>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</si>
  <si>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</si>
  <si>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</si>
  <si>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</si>
  <si>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</si>
  <si>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</si>
  <si>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</si>
  <si>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</si>
  <si>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</si>
  <si>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</si>
  <si>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</si>
  <si>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</si>
  <si>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</si>
  <si>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</si>
  <si>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</si>
  <si>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</si>
  <si>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</si>
  <si>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</si>
  <si>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</si>
  <si>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</si>
  <si>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</si>
  <si>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</si>
  <si>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</si>
  <si>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</si>
  <si>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</si>
  <si>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</si>
  <si>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</si>
  <si>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</si>
  <si>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</si>
  <si>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</si>
  <si>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</si>
  <si>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</si>
  <si>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</si>
  <si>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</si>
  <si>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</si>
  <si>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</si>
  <si>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</si>
  <si>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</si>
  <si>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</si>
  <si>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</si>
  <si>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</si>
  <si>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</si>
  <si>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</si>
  <si>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</si>
  <si>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</si>
  <si>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</si>
  <si>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</si>
  <si>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</si>
  <si>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</si>
  <si>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</si>
  <si>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</si>
  <si>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</si>
  <si>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</si>
  <si>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</si>
  <si>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</si>
  <si>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</si>
  <si>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</si>
  <si>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</si>
  <si>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</si>
  <si>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</si>
  <si>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</si>
  <si>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</si>
  <si>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</si>
  <si>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</si>
  <si>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</si>
  <si>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</si>
  <si>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</si>
  <si>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</si>
  <si>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</si>
  <si>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</si>
  <si>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</si>
  <si>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</si>
  <si>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</si>
  <si>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</si>
  <si>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</si>
  <si>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</si>
  <si>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</si>
  <si>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</si>
  <si>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</si>
  <si>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</si>
  <si>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</si>
  <si>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</si>
  <si>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</si>
  <si>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</si>
  <si>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</si>
  <si>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</si>
  <si>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</si>
  <si>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</si>
  <si>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</si>
  <si>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</si>
  <si>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</si>
  <si>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</si>
  <si>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</si>
  <si>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</si>
  <si>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</si>
  <si>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</si>
  <si>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</si>
  <si>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</si>
  <si>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</si>
  <si>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</si>
  <si>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</si>
  <si>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</si>
  <si>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</si>
  <si>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</si>
  <si>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</si>
  <si>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</si>
  <si>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</si>
  <si>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</si>
  <si>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</si>
  <si>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</si>
  <si>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</si>
  <si>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</si>
  <si>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</si>
  <si>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</si>
  <si>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</si>
  <si>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</si>
  <si>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</si>
  <si>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</si>
  <si>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</si>
  <si>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</si>
  <si>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</si>
  <si>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</si>
  <si>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</si>
  <si>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</si>
  <si>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</si>
  <si>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</si>
  <si>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</si>
  <si>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</si>
  <si>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</si>
  <si>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</si>
  <si>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</si>
  <si>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</si>
  <si>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</si>
  <si>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</si>
  <si>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</si>
  <si>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</si>
  <si>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</si>
  <si>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</si>
  <si>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</si>
  <si>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</si>
  <si>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</si>
  <si>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</si>
  <si>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</si>
  <si>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</si>
  <si>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</si>
  <si>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</si>
  <si>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</si>
  <si>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</si>
  <si>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</si>
  <si>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</si>
  <si>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</si>
  <si>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</si>
  <si>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</si>
  <si>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</si>
  <si>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</si>
  <si>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</si>
  <si>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</si>
  <si>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</si>
  <si>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</si>
  <si>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</si>
  <si>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</si>
  <si>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</si>
  <si>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</si>
  <si>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</si>
  <si>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</si>
  <si>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</si>
  <si>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</si>
  <si>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</si>
  <si>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</si>
  <si>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</si>
  <si>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</si>
  <si>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</si>
  <si>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</si>
  <si>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</si>
  <si>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</si>
  <si>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</si>
  <si>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</si>
  <si>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</si>
  <si>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</si>
  <si>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</si>
  <si>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</si>
  <si>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</si>
  <si>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</si>
  <si>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</si>
  <si>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</si>
  <si>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</si>
  <si>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</si>
  <si>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</si>
  <si>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</si>
  <si>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</si>
  <si>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</si>
  <si>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</si>
  <si>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</si>
  <si>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</si>
  <si>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</si>
  <si>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</si>
  <si>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</si>
  <si>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</si>
  <si>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</si>
  <si>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</si>
  <si>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</si>
  <si>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</si>
  <si>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</si>
  <si>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</si>
  <si>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</si>
  <si>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</si>
  <si>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</si>
  <si>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</si>
  <si>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</si>
  <si>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</si>
  <si>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</si>
  <si>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</si>
  <si>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</si>
  <si>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</si>
  <si>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</si>
  <si>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</si>
  <si>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</si>
  <si>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</si>
  <si>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</si>
  <si>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</si>
  <si>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</si>
  <si>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</si>
  <si>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</si>
  <si>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</si>
  <si>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</si>
  <si>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</si>
  <si>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</si>
  <si>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</si>
  <si>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</si>
  <si>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</si>
  <si>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</si>
  <si>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</si>
  <si>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</si>
  <si>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</si>
  <si>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</si>
  <si>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</si>
  <si>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</si>
  <si>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</si>
  <si>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</si>
  <si>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</si>
  <si>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</si>
  <si>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</si>
  <si>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</si>
  <si>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</si>
  <si>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</si>
  <si>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</si>
  <si>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</si>
  <si>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</si>
  <si>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</si>
  <si>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</si>
  <si>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</si>
  <si>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</si>
  <si>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</si>
  <si>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</si>
  <si>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</si>
  <si>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</si>
  <si>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</si>
  <si>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</si>
  <si>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</si>
  <si>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</si>
  <si>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</si>
  <si>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</si>
  <si>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</si>
  <si>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</si>
  <si>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</si>
  <si>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</si>
  <si>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</si>
  <si>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</si>
  <si>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</si>
  <si>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</si>
  <si>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</si>
  <si>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</si>
  <si>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</si>
  <si>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</si>
  <si>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</si>
  <si>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</si>
  <si>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</si>
  <si>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</si>
  <si>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</si>
  <si>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</si>
  <si>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</si>
  <si>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</si>
  <si>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</si>
  <si>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</si>
  <si>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</si>
  <si>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</si>
  <si>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</si>
  <si>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</si>
  <si>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</si>
  <si>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</si>
  <si>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</si>
  <si>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</si>
  <si>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</si>
  <si>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</si>
  <si>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</si>
  <si>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</si>
  <si>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</si>
  <si>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</si>
  <si>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</si>
  <si>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</si>
  <si>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</si>
  <si>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</si>
  <si>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</si>
  <si>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</si>
  <si>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</si>
  <si>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</si>
  <si>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</si>
  <si>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</si>
  <si>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</si>
  <si>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</si>
  <si>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</si>
  <si>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</si>
  <si>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</si>
  <si>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</si>
  <si>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</si>
  <si>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</si>
  <si>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</si>
  <si>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</si>
  <si>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</si>
  <si>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</si>
  <si>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</si>
  <si>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</si>
  <si>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</si>
  <si>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</si>
  <si>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</si>
  <si>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</si>
  <si>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</si>
  <si>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</si>
  <si>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</si>
  <si>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</si>
  <si>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</si>
  <si>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</si>
  <si>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</si>
  <si>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</si>
  <si>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</si>
  <si>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</si>
  <si>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</si>
  <si>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</si>
  <si>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</si>
  <si>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</si>
  <si>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</si>
  <si>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</si>
  <si>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</si>
  <si>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</si>
  <si>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</si>
  <si>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</si>
  <si>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</si>
  <si>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</si>
  <si>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</si>
  <si>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</si>
  <si>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</si>
  <si>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</si>
  <si>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</si>
  <si>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</si>
  <si>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</si>
  <si>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</si>
  <si>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</si>
  <si>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</si>
  <si>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</si>
  <si>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</si>
  <si>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</si>
  <si>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</si>
  <si>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</si>
  <si>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</si>
  <si>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</si>
  <si>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</si>
  <si>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</si>
  <si>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</si>
  <si>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</si>
  <si>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</si>
  <si>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</si>
  <si>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</si>
  <si>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</si>
  <si>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</si>
  <si>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</si>
  <si>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</si>
  <si>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</si>
  <si>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</si>
  <si>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</si>
  <si>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</si>
  <si>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</si>
  <si>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</si>
  <si>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</si>
  <si>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</si>
  <si>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</si>
  <si>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</si>
  <si>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</si>
  <si>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</si>
  <si>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</si>
  <si>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</si>
  <si>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</si>
  <si>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</si>
  <si>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</si>
  <si>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</si>
  <si>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</si>
  <si>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</si>
  <si>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</si>
  <si>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</si>
  <si>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</si>
  <si>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</si>
  <si>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</si>
  <si>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</si>
  <si>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</si>
  <si>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</si>
  <si>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</si>
  <si>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</si>
  <si>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</si>
  <si>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</si>
  <si>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</si>
  <si>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</si>
  <si>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</si>
  <si>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</si>
  <si>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</si>
  <si>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</si>
  <si>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</si>
  <si>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</si>
  <si>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</si>
  <si>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</si>
  <si>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</si>
  <si>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</si>
  <si>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</si>
  <si>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</si>
  <si>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</si>
  <si>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</si>
  <si>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</si>
  <si>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</si>
  <si>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</si>
  <si>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</si>
  <si>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</si>
  <si>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</si>
  <si>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</si>
  <si>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</si>
  <si>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</si>
  <si>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</si>
  <si>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</si>
  <si>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</si>
  <si>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</si>
  <si>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</si>
  <si>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</si>
  <si>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</si>
  <si>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</si>
  <si>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</si>
  <si>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</si>
  <si>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</si>
  <si>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</si>
  <si>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</si>
  <si>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</si>
  <si>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</si>
  <si>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</si>
  <si>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</si>
  <si>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</si>
  <si>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</si>
  <si>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</si>
  <si>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</si>
  <si>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</si>
  <si>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</si>
  <si>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</si>
  <si>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</si>
  <si>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</si>
  <si>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</si>
  <si>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</si>
  <si>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</si>
  <si>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</si>
  <si>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</si>
  <si>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</si>
  <si>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</si>
  <si>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</si>
  <si>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</si>
  <si>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</si>
  <si>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</si>
  <si>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</si>
  <si>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</si>
  <si>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</si>
  <si>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</si>
  <si>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</si>
  <si>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</si>
  <si>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</si>
  <si>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</si>
  <si>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</si>
  <si>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</si>
  <si>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</si>
  <si>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</si>
  <si>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</si>
  <si>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</si>
  <si>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</si>
  <si>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</si>
  <si>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</si>
  <si>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</si>
  <si>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</si>
  <si>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</si>
  <si>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</si>
  <si>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</si>
  <si>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</si>
  <si>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</si>
  <si>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</si>
  <si>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</si>
  <si>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</si>
  <si>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</si>
  <si>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</si>
  <si>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</si>
  <si>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</si>
  <si>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</si>
  <si>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</si>
  <si>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</si>
  <si>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</si>
  <si>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</si>
  <si>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</si>
  <si>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</si>
  <si>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</si>
  <si>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</si>
  <si>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</si>
  <si>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</si>
  <si>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</si>
  <si>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</si>
  <si>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</si>
  <si>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</si>
  <si>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</si>
  <si>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</si>
  <si>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</si>
  <si>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</si>
  <si>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</si>
  <si>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</si>
  <si>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</si>
  <si>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</si>
  <si>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</si>
  <si>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</si>
  <si>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</si>
  <si>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</si>
  <si>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</si>
  <si>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</si>
  <si>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</si>
  <si>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</si>
  <si>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</si>
  <si>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</si>
  <si>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</si>
  <si>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</si>
  <si>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</si>
  <si>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</si>
  <si>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</si>
  <si>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</si>
  <si>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</si>
  <si>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</si>
  <si>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</si>
  <si>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</si>
  <si>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</si>
  <si>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</si>
  <si>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</si>
  <si>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</si>
  <si>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</si>
  <si>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</si>
  <si>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</si>
  <si>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</si>
  <si>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</si>
  <si>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</si>
  <si>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</si>
  <si>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</si>
  <si>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</si>
  <si>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</si>
  <si>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</si>
  <si>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</si>
  <si>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</si>
  <si>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</si>
  <si>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</si>
  <si>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</si>
  <si>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</si>
  <si>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</si>
  <si>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</si>
  <si>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</si>
  <si>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</si>
  <si>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</si>
  <si>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</si>
  <si>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</si>
  <si>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</si>
  <si>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</si>
  <si>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</si>
  <si>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</si>
  <si>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</si>
  <si>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</si>
  <si>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</si>
  <si>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</si>
  <si>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</si>
  <si>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</si>
  <si>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</si>
  <si>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</si>
  <si>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</si>
  <si>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</si>
  <si>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</si>
  <si>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</si>
  <si>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</si>
  <si>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</si>
  <si>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</si>
  <si>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</si>
  <si>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</si>
  <si>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</si>
  <si>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</si>
  <si>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</si>
  <si>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</si>
  <si>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</si>
  <si>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</si>
  <si>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</si>
  <si>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</si>
  <si>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</si>
  <si>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</si>
  <si>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</si>
  <si>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</si>
  <si>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</si>
  <si>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</si>
  <si>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</si>
  <si>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</si>
  <si>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</si>
  <si>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</si>
  <si>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</si>
  <si>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</si>
  <si>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</si>
  <si>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</si>
  <si>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</si>
  <si>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</si>
  <si>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</si>
  <si>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</si>
  <si>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</si>
  <si>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</si>
  <si>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</si>
  <si>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</si>
  <si>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</si>
  <si>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</si>
  <si>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</si>
  <si>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</si>
  <si>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</si>
  <si>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</si>
  <si>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</si>
  <si>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</si>
  <si>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</si>
  <si>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</si>
  <si>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</si>
  <si>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</si>
  <si>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</si>
  <si>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</si>
  <si>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</si>
  <si>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</si>
  <si>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</si>
  <si>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</si>
  <si>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</si>
  <si>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</si>
  <si>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</si>
  <si>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</si>
  <si>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</si>
  <si>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</si>
  <si>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</si>
  <si>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</si>
  <si>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</si>
  <si>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</si>
  <si>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</si>
  <si>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</si>
  <si>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</si>
  <si>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</si>
  <si>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</si>
  <si>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</si>
  <si>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</si>
  <si>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</si>
  <si>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</si>
  <si>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</si>
  <si>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</si>
  <si>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</si>
  <si>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</si>
  <si>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</si>
  <si>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</si>
  <si>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</si>
  <si>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</si>
  <si>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</si>
  <si>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</si>
  <si>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</si>
  <si>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</si>
  <si>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</si>
  <si>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</si>
  <si>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</si>
  <si>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</si>
  <si>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</si>
  <si>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</si>
  <si>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</si>
  <si>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</si>
  <si>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</si>
  <si>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</si>
  <si>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</si>
  <si>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</si>
  <si>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</si>
  <si>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</si>
  <si>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</si>
  <si>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</si>
  <si>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</si>
  <si>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</si>
  <si>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</si>
  <si>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</si>
  <si>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</si>
  <si>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</si>
  <si>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</si>
  <si>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</si>
  <si>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</si>
  <si>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</si>
  <si>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</si>
  <si>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</si>
  <si>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</si>
  <si>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</si>
  <si>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</si>
  <si>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</si>
  <si>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</si>
  <si>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</si>
  <si>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</si>
  <si>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</si>
  <si>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</si>
  <si>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</si>
  <si>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</si>
  <si>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</si>
  <si>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</si>
  <si>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</si>
  <si>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</si>
  <si>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</si>
  <si>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</si>
  <si>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</si>
  <si>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</si>
  <si>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</si>
  <si>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</si>
  <si>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</si>
  <si>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</si>
  <si>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</si>
  <si>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</si>
  <si>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</si>
  <si>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</si>
  <si>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</si>
  <si>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</si>
  <si>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</si>
  <si>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</si>
  <si>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</si>
  <si>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</si>
  <si>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</si>
  <si>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</si>
  <si>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</si>
  <si>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</si>
  <si>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</si>
  <si>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</si>
  <si>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</si>
  <si>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</si>
  <si>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</si>
  <si>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</si>
  <si>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</si>
  <si>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</si>
  <si>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</si>
  <si>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</si>
  <si>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</si>
  <si>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</si>
  <si>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</si>
  <si>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</si>
  <si>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</si>
  <si>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</si>
  <si>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</si>
  <si>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</si>
  <si>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</si>
  <si>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</si>
  <si>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</si>
  <si>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</si>
  <si>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</si>
  <si>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</si>
  <si>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</si>
  <si>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</si>
  <si>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</si>
  <si>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</si>
  <si>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</si>
  <si>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</si>
  <si>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</si>
  <si>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</si>
  <si>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</si>
  <si>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</si>
  <si>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</si>
  <si>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</si>
  <si>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</si>
  <si>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</si>
  <si>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</si>
  <si>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</si>
  <si>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</si>
  <si>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</si>
  <si>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</si>
  <si>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</si>
  <si>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</si>
  <si>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</si>
  <si>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</si>
  <si>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</si>
  <si>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</si>
  <si>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</si>
  <si>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</si>
  <si>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</si>
  <si>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</si>
  <si>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</si>
  <si>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</si>
  <si>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</si>
  <si>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</si>
  <si>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</si>
  <si>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</si>
  <si>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</si>
  <si>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</si>
  <si>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</si>
  <si>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</si>
  <si>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</si>
  <si>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</si>
  <si>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</si>
  <si>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</si>
  <si>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</si>
  <si>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</si>
  <si>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</si>
  <si>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</si>
  <si>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</si>
  <si>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</si>
  <si>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</si>
  <si>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</si>
  <si>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</si>
  <si>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</si>
  <si>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</si>
  <si>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</si>
  <si>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</si>
  <si>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</si>
  <si>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</si>
  <si>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</si>
  <si>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</si>
  <si>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</si>
  <si>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</si>
  <si>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</si>
  <si>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</si>
  <si>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</si>
  <si>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</si>
  <si>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</si>
  <si>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</si>
  <si>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</si>
  <si>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</si>
  <si>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</si>
  <si>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</si>
  <si>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</si>
  <si>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</si>
  <si>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</si>
  <si>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</si>
  <si>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</si>
  <si>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</si>
  <si>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</si>
  <si>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</si>
  <si>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</si>
  <si>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</si>
  <si>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</si>
  <si>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</si>
  <si>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</si>
  <si>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</si>
  <si>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</si>
  <si>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</si>
  <si>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</si>
  <si>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</si>
  <si>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</si>
  <si>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</si>
  <si>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</si>
  <si>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</si>
  <si>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</si>
  <si>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</si>
  <si>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</si>
  <si>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</si>
  <si>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</si>
  <si>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</si>
  <si>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</si>
  <si>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</si>
  <si>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</si>
  <si>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</si>
  <si>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</si>
  <si>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</si>
  <si>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</si>
  <si>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</si>
  <si>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</si>
  <si>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</si>
  <si>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</si>
  <si>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</si>
  <si>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</si>
  <si>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</si>
  <si>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</si>
  <si>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</si>
  <si>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</si>
  <si>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</si>
  <si>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</si>
  <si>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</si>
  <si>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</si>
  <si>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</si>
  <si>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</si>
  <si>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</si>
  <si>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</si>
  <si>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</si>
  <si>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</si>
  <si>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</si>
  <si>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</si>
  <si>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</si>
  <si>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</si>
  <si>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</si>
  <si>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</si>
  <si>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</si>
  <si>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</si>
  <si>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</si>
  <si>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</si>
  <si>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</si>
  <si>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</si>
  <si>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</si>
  <si>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</si>
  <si>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</si>
  <si>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</si>
  <si>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</si>
  <si>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</si>
  <si>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</si>
  <si>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</si>
  <si>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</si>
  <si>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</si>
  <si>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</si>
  <si>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</si>
  <si>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</si>
  <si>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</si>
  <si>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</si>
  <si>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</si>
  <si>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</si>
  <si>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</si>
  <si>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</si>
  <si>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</si>
  <si>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</si>
  <si>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</si>
  <si>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</si>
  <si>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</si>
  <si>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</si>
  <si>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</si>
  <si>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</si>
  <si>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</si>
  <si>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</si>
  <si>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</si>
  <si>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</si>
  <si>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</si>
  <si>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</si>
  <si>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</si>
  <si>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</si>
  <si>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</si>
  <si>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</si>
  <si>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</si>
  <si>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</si>
  <si>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</si>
  <si>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</si>
  <si>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</si>
  <si>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</si>
  <si>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</si>
  <si>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</si>
  <si>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</si>
  <si>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</si>
  <si>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</si>
  <si>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</si>
  <si>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</si>
  <si>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</si>
  <si>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</si>
  <si>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</si>
  <si>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</si>
  <si>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</si>
  <si>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</si>
  <si>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</si>
  <si>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</si>
  <si>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</si>
  <si>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</si>
  <si>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</si>
  <si>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</si>
  <si>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</si>
  <si>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</si>
  <si>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</si>
  <si>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</si>
  <si>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</si>
  <si>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</si>
  <si>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</si>
  <si>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</si>
  <si>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</si>
  <si>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</si>
  <si>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</si>
  <si>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</si>
  <si>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</si>
  <si>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</si>
  <si>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</si>
  <si>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</si>
  <si>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</si>
  <si>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</si>
  <si>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</si>
  <si>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</si>
  <si>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</si>
  <si>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</si>
  <si>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</si>
  <si>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</si>
  <si>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</si>
  <si>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</si>
  <si>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</si>
  <si>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</si>
  <si>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</si>
  <si>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</si>
  <si>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</si>
  <si>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</si>
  <si>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</si>
  <si>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</si>
  <si>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</si>
  <si>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</si>
  <si>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</si>
  <si>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</si>
  <si>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</si>
  <si>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</si>
  <si>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</si>
  <si>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</si>
  <si>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</si>
  <si>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</si>
  <si>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</si>
  <si>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</si>
  <si>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</si>
  <si>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</si>
  <si>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</si>
  <si>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</si>
  <si>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</si>
  <si>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</si>
  <si>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</si>
  <si>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</si>
  <si>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</si>
  <si>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</si>
  <si>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</si>
  <si>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</si>
  <si>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</si>
  <si>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</si>
  <si>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</si>
  <si>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</si>
  <si>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</si>
  <si>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</si>
  <si>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</si>
  <si>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</si>
  <si>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</si>
  <si>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</si>
  <si>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</si>
  <si>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</si>
  <si>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</si>
  <si>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</si>
  <si>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</si>
  <si>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</si>
  <si>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</si>
  <si>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</si>
  <si>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</si>
  <si>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</si>
  <si>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</si>
  <si>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</si>
  <si>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</si>
  <si>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</si>
  <si>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</si>
  <si>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</si>
  <si>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</si>
  <si>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</si>
  <si>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</si>
  <si>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</si>
  <si>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</si>
  <si>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</si>
  <si>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</si>
  <si>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</si>
  <si>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</si>
  <si>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</si>
  <si>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</si>
  <si>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</si>
  <si>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</si>
  <si>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</si>
  <si>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</si>
  <si>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</si>
  <si>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</si>
  <si>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</si>
  <si>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</si>
  <si>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</si>
  <si>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</si>
  <si>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</si>
  <si>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</si>
  <si>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</si>
  <si>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</si>
  <si>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</si>
  <si>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</si>
  <si>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</si>
  <si>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</si>
  <si>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</si>
  <si>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</si>
  <si>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</si>
  <si>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</si>
  <si>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</si>
  <si>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</si>
  <si>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</si>
  <si>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</si>
  <si>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</si>
  <si>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</si>
  <si>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</si>
  <si>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</si>
  <si>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</si>
  <si>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</si>
  <si>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</si>
  <si>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</si>
  <si>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</si>
  <si>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</si>
  <si>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</si>
  <si>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</si>
  <si>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</si>
  <si>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</si>
  <si>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</si>
  <si>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</si>
  <si>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</si>
  <si>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</si>
  <si>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</si>
  <si>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</si>
  <si>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</si>
  <si>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</si>
  <si>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</si>
  <si>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</si>
  <si>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</si>
  <si>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</si>
  <si>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</si>
  <si>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</si>
  <si>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</si>
  <si>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</si>
  <si>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</si>
  <si>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</si>
  <si>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</si>
  <si>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</si>
  <si>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</si>
  <si>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</si>
  <si>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</si>
  <si>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</si>
  <si>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</si>
  <si>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</si>
  <si>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</si>
  <si>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</si>
  <si>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</si>
  <si>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</si>
  <si>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</si>
  <si>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</si>
  <si>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</si>
  <si>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</si>
  <si>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</si>
  <si>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</si>
  <si>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</si>
  <si>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</si>
  <si>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</si>
  <si>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</si>
  <si>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</si>
  <si>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</si>
  <si>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</si>
  <si>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</si>
  <si>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</si>
  <si>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</si>
  <si>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</si>
  <si>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</si>
  <si>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</si>
  <si>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</si>
  <si>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</si>
  <si>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</si>
  <si>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</si>
  <si>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</si>
  <si>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</si>
  <si>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</si>
  <si>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</si>
  <si>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</si>
  <si>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</si>
  <si>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</si>
  <si>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</si>
  <si>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</si>
  <si>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</si>
  <si>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</si>
  <si>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</si>
  <si>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</si>
  <si>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</si>
  <si>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</si>
  <si>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</si>
  <si>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</si>
  <si>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</si>
  <si>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</si>
  <si>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</si>
  <si>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</si>
  <si>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</si>
  <si>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</si>
  <si>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</si>
  <si>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</si>
  <si>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</si>
  <si>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</si>
  <si>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</si>
  <si>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</si>
  <si>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</si>
  <si>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</si>
  <si>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</si>
  <si>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</si>
  <si>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</si>
  <si>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</si>
  <si>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</si>
  <si>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</si>
  <si>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</si>
  <si>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</si>
  <si>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</si>
  <si>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</si>
  <si>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</si>
  <si>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</si>
  <si>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</si>
  <si>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</si>
  <si>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</si>
  <si>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</si>
  <si>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</si>
  <si>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</si>
  <si>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</si>
  <si>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</si>
  <si>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</si>
  <si>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</si>
  <si>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</si>
  <si>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</si>
  <si>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</si>
  <si>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</si>
  <si>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</si>
  <si>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</si>
  <si>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</si>
  <si>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</si>
  <si>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</si>
  <si>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</si>
  <si>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</si>
  <si>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</si>
  <si>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</si>
  <si>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</si>
  <si>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</si>
  <si>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</si>
  <si>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</si>
  <si>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</si>
  <si>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</si>
  <si>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</si>
  <si>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</si>
  <si>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</si>
  <si>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</si>
  <si>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</si>
  <si>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</si>
  <si>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</si>
  <si>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</si>
  <si>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</si>
  <si>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</si>
  <si>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</si>
  <si>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</si>
  <si>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</si>
  <si>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</si>
  <si>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</si>
  <si>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</si>
  <si>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</si>
  <si>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</si>
  <si>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</si>
  <si>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</si>
  <si>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</si>
  <si>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</si>
  <si>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</si>
  <si>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</si>
  <si>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</si>
  <si>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</si>
  <si>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</si>
  <si>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</si>
  <si>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</si>
  <si>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</si>
  <si>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</si>
  <si>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</si>
  <si>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</si>
  <si>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</si>
  <si>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</si>
  <si>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</si>
  <si>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</si>
  <si>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</si>
  <si>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</si>
  <si>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</si>
  <si>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</si>
  <si>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</si>
  <si>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</si>
  <si>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</si>
  <si>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</si>
  <si>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</si>
  <si>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</si>
  <si>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</si>
  <si>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</si>
  <si>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</si>
  <si>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</si>
  <si>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</si>
  <si>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</si>
  <si>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</si>
  <si>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</si>
  <si>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</si>
  <si>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</si>
  <si>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</si>
  <si>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</si>
  <si>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</si>
  <si>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</si>
  <si>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</si>
  <si>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</si>
  <si>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</si>
  <si>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</si>
  <si>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</si>
  <si>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</si>
  <si>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</si>
  <si>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</si>
  <si>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</si>
  <si>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</si>
  <si>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</si>
  <si>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</si>
  <si>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</si>
  <si>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</si>
  <si>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</si>
  <si>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</si>
  <si>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</si>
  <si>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</si>
  <si>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</si>
  <si>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</si>
  <si>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</si>
  <si>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</si>
  <si>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</si>
  <si>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</si>
  <si>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</si>
  <si>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</si>
  <si>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</si>
  <si>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</si>
  <si>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</si>
  <si>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</si>
  <si>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</si>
  <si>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</si>
  <si>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</si>
  <si>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</si>
  <si>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</si>
  <si>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</si>
  <si>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</si>
  <si>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</si>
  <si>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</si>
  <si>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</si>
  <si>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</si>
  <si>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</si>
  <si>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</si>
  <si>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</si>
  <si>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</si>
  <si>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</si>
  <si>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</si>
  <si>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</si>
  <si>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</si>
  <si>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</si>
  <si>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</si>
  <si>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</si>
  <si>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</si>
  <si>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</si>
  <si>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</si>
  <si>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</si>
  <si>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</si>
  <si>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</si>
  <si>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</si>
  <si>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</si>
  <si>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</si>
  <si>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</si>
  <si>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</si>
  <si>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</si>
  <si>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</si>
  <si>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</si>
  <si>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</si>
  <si>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</si>
  <si>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</si>
  <si>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</si>
  <si>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</si>
  <si>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</si>
  <si>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</si>
  <si>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</si>
  <si>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</si>
  <si>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</si>
  <si>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</si>
  <si>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</si>
  <si>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</si>
  <si>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</si>
  <si>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</si>
  <si>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</si>
  <si>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</si>
  <si>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</si>
  <si>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</si>
  <si>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</si>
  <si>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</si>
  <si>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</si>
  <si>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</si>
  <si>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</si>
  <si>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</si>
  <si>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</si>
  <si>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</si>
  <si>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</si>
  <si>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</si>
  <si>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</si>
  <si>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</si>
  <si>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</si>
  <si>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</si>
  <si>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</si>
  <si>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</si>
  <si>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</si>
  <si>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</si>
  <si>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</si>
  <si>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</si>
  <si>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</si>
  <si>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</si>
  <si>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</si>
  <si>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</si>
  <si>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</si>
  <si>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</si>
  <si>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</si>
  <si>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</si>
  <si>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</si>
  <si>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</si>
  <si>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</si>
  <si>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</si>
  <si>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</si>
  <si>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</si>
  <si>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</si>
  <si>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</si>
  <si>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</si>
  <si>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</si>
  <si>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</si>
  <si>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</si>
  <si>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</si>
  <si>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</si>
  <si>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</si>
  <si>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</si>
  <si>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</si>
  <si>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</si>
  <si>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</si>
  <si>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</si>
  <si>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</si>
  <si>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</si>
  <si>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</si>
  <si>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</si>
  <si>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</si>
  <si>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</si>
  <si>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</si>
  <si>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</si>
  <si>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</si>
  <si>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</si>
  <si>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</si>
  <si>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</si>
  <si>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</si>
  <si>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</si>
  <si>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</si>
  <si>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</si>
  <si>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</si>
  <si>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</si>
  <si>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</si>
  <si>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</si>
  <si>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</si>
  <si>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</si>
  <si>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</si>
  <si>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</si>
  <si>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</si>
  <si>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</si>
  <si>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</si>
  <si>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</si>
  <si>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</si>
  <si>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</si>
  <si>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</si>
  <si>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</si>
  <si>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</si>
  <si>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</si>
  <si>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</si>
  <si>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</si>
  <si>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</si>
  <si>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</si>
  <si>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</si>
  <si>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</si>
  <si>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</si>
  <si>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</si>
  <si>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</si>
  <si>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</si>
  <si>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</si>
  <si>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</si>
  <si>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</si>
  <si>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</si>
  <si>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</si>
  <si>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</si>
  <si>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</si>
  <si>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</si>
  <si>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</si>
  <si>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</si>
  <si>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</si>
  <si>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</si>
  <si>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</si>
  <si>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</si>
  <si>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</si>
  <si>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</si>
  <si>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</si>
  <si>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</si>
  <si>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</si>
  <si>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</si>
  <si>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</si>
  <si>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</si>
  <si>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</si>
  <si>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</si>
  <si>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</si>
  <si>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</si>
  <si>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</si>
  <si>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</si>
  <si>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</si>
  <si>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</si>
  <si>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</si>
  <si>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</si>
  <si>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</si>
  <si>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</si>
  <si>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</si>
  <si>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</si>
  <si>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</si>
  <si>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</si>
  <si>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</si>
  <si>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</si>
  <si>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</si>
  <si>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</si>
  <si>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</si>
  <si>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</si>
  <si>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</si>
  <si>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</si>
  <si>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</si>
  <si>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</si>
  <si>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</si>
  <si>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</si>
  <si>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</si>
  <si>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</si>
  <si>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</si>
  <si>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</si>
  <si>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</si>
  <si>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</si>
  <si>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</si>
  <si>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</si>
  <si>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</si>
  <si>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</si>
  <si>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</si>
  <si>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</si>
  <si>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</si>
  <si>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</si>
  <si>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</si>
  <si>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</si>
  <si>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</si>
  <si>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</si>
  <si>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</si>
  <si>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</si>
  <si>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</si>
  <si>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</si>
  <si>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</si>
  <si>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</si>
  <si>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</si>
  <si>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</si>
  <si>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</si>
  <si>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</si>
  <si>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</si>
  <si>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</si>
  <si>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</si>
  <si>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</si>
  <si>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</si>
  <si>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</si>
  <si>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</si>
  <si>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</si>
  <si>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</si>
  <si>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</si>
  <si>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</si>
  <si>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</si>
  <si>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</si>
  <si>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</si>
  <si>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</si>
  <si>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</si>
  <si>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</si>
  <si>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</si>
  <si>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</si>
  <si>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</si>
  <si>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</si>
  <si>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</si>
  <si>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</si>
  <si>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</si>
  <si>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</si>
  <si>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</si>
  <si>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</si>
  <si>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</si>
  <si>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</si>
  <si>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</si>
  <si>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</si>
  <si>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</si>
  <si>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</si>
  <si>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</si>
  <si>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</si>
  <si>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</si>
  <si>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</si>
  <si>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</si>
  <si>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</si>
  <si>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</si>
  <si>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</si>
  <si>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</si>
  <si>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</si>
  <si>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</si>
  <si>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</si>
  <si>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</si>
  <si>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</si>
  <si>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</si>
  <si>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</si>
  <si>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</si>
  <si>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</si>
  <si>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</si>
  <si>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</si>
  <si>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</si>
  <si>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</si>
  <si>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</si>
  <si>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</si>
  <si>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</si>
  <si>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</si>
  <si>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</si>
  <si>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</si>
  <si>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</si>
  <si>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</si>
  <si>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</si>
  <si>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</si>
  <si>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</si>
  <si>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</si>
  <si>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</si>
  <si>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</si>
  <si>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</si>
  <si>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</si>
  <si>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</si>
  <si>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</si>
  <si>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</si>
  <si>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</si>
  <si>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</si>
  <si>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</si>
  <si>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</si>
  <si>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</si>
  <si>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</si>
  <si>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</si>
  <si>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</si>
  <si>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</si>
  <si>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</si>
  <si>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</si>
  <si>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</si>
  <si>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</si>
  <si>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</si>
  <si>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</si>
  <si>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</si>
  <si>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</si>
  <si>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</si>
  <si>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</si>
  <si>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</si>
  <si>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</si>
  <si>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</si>
  <si>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</si>
  <si>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</si>
  <si>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</si>
  <si>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</si>
  <si>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</si>
  <si>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</si>
  <si>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</si>
  <si>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</si>
  <si>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</si>
  <si>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</si>
  <si>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</si>
  <si>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</si>
  <si>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</si>
  <si>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</si>
  <si>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</si>
  <si>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</si>
  <si>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</si>
  <si>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</si>
  <si>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</si>
  <si>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</si>
  <si>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</si>
  <si>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</si>
  <si>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</si>
  <si>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</si>
  <si>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</si>
  <si>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</si>
  <si>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</si>
  <si>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</si>
  <si>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</si>
  <si>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</si>
  <si>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</si>
  <si>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</si>
  <si>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</si>
  <si>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</si>
  <si>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</si>
  <si>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</si>
  <si>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</si>
  <si>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</si>
  <si>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</si>
  <si>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</si>
  <si>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</si>
  <si>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</si>
  <si>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</si>
  <si>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</si>
  <si>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</si>
  <si>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</si>
  <si>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</si>
  <si>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</si>
  <si>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</si>
  <si>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</si>
  <si>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</si>
  <si>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</si>
  <si>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</si>
  <si>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</si>
  <si>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</si>
  <si>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</si>
  <si>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</si>
  <si>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</si>
  <si>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</si>
  <si>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</si>
  <si>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</si>
  <si>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</si>
  <si>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</si>
  <si>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</si>
  <si>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</si>
  <si>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</si>
  <si>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</si>
  <si>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</si>
  <si>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</si>
  <si>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</si>
  <si>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</si>
  <si>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</si>
  <si>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</si>
  <si>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</si>
  <si>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</si>
  <si>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</si>
  <si>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</si>
  <si>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</si>
  <si>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</si>
  <si>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</si>
  <si>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</si>
  <si>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</si>
  <si>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</si>
  <si>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</si>
  <si>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</si>
  <si>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</si>
  <si>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</si>
  <si>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</si>
  <si>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</si>
  <si>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</si>
  <si>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</si>
  <si>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</si>
  <si>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</si>
  <si>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</si>
  <si>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</si>
  <si>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</si>
  <si>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</si>
  <si>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</si>
  <si>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</si>
  <si>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</si>
  <si>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</si>
  <si>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</si>
  <si>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</si>
  <si>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</si>
  <si>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</si>
  <si>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</si>
  <si>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</si>
  <si>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</si>
  <si>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</si>
  <si>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</si>
  <si>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</si>
  <si>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</si>
  <si>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</si>
  <si>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</si>
  <si>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</si>
  <si>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</si>
  <si>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</si>
  <si>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</si>
  <si>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</si>
  <si>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</si>
  <si>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</si>
  <si>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</si>
  <si>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</si>
  <si>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</si>
  <si>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</si>
  <si>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</si>
  <si>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</si>
  <si>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</si>
  <si>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</si>
  <si>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</si>
  <si>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</si>
  <si>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</si>
  <si>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</si>
  <si>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</si>
  <si>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</si>
  <si>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</si>
  <si>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</si>
  <si>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</si>
  <si>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</si>
  <si>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</si>
  <si>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</si>
  <si>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</si>
  <si>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</si>
  <si>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</si>
  <si>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</si>
  <si>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</si>
  <si>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</si>
  <si>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</si>
  <si>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</si>
  <si>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</si>
  <si>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</si>
  <si>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</si>
  <si>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</si>
  <si>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</si>
  <si>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</si>
  <si>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</si>
  <si>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</si>
  <si>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</si>
  <si>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</si>
  <si>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</si>
  <si>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</si>
  <si>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</si>
  <si>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</si>
  <si>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</si>
  <si>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</si>
  <si>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</si>
  <si>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</si>
  <si>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</si>
  <si>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</si>
  <si>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</si>
  <si>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</si>
  <si>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</si>
  <si>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</si>
  <si>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</si>
  <si>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</si>
  <si>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</si>
  <si>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</si>
  <si>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</si>
  <si>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</si>
  <si>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</si>
  <si>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</si>
  <si>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</si>
  <si>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</si>
  <si>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</si>
  <si>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</si>
  <si>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</si>
  <si>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</si>
  <si>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</si>
  <si>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</si>
  <si>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</si>
  <si>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</si>
  <si>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</si>
  <si>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</si>
  <si>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</si>
  <si>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</si>
  <si>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</si>
  <si>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</si>
  <si>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</si>
  <si>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</si>
  <si>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</si>
  <si>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</si>
  <si>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</si>
  <si>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</si>
  <si>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</si>
  <si>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</si>
  <si>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</si>
  <si>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</si>
  <si>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</si>
  <si>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</si>
  <si>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</si>
  <si>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</si>
  <si>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</si>
  <si>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</si>
  <si>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</si>
  <si>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</si>
  <si>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</si>
  <si>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</si>
  <si>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</si>
  <si>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</si>
  <si>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</si>
  <si>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</si>
  <si>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</si>
  <si>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</si>
  <si>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</si>
  <si>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</si>
  <si>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</si>
  <si>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</si>
  <si>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</si>
  <si>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</si>
  <si>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</si>
  <si>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</si>
  <si>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</si>
  <si>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</si>
  <si>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</si>
  <si>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</si>
  <si>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</si>
  <si>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</si>
  <si>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</si>
  <si>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</si>
  <si>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</si>
  <si>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</si>
  <si>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</si>
  <si>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</si>
  <si>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</si>
  <si>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</si>
  <si>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</si>
  <si>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</si>
  <si>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</si>
  <si>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</si>
  <si>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</si>
  <si>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</si>
  <si>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</si>
  <si>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</si>
  <si>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</si>
  <si>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</si>
  <si>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</si>
  <si>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</si>
  <si>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</si>
  <si>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</si>
  <si>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</si>
  <si>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</si>
  <si>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</si>
  <si>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</si>
  <si>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</si>
  <si>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</si>
  <si>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</si>
  <si>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</si>
  <si>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</si>
  <si>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</si>
  <si>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</si>
  <si>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</si>
  <si>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</si>
  <si>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</si>
  <si>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</si>
  <si>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</si>
  <si>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</si>
  <si>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</si>
  <si>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</si>
  <si>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</si>
  <si>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</si>
  <si>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</si>
  <si>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</si>
  <si>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</si>
  <si>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</si>
  <si>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</si>
  <si>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</si>
  <si>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</si>
  <si>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</si>
  <si>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</si>
  <si>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</si>
  <si>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</si>
  <si>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</si>
  <si>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</si>
  <si>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</si>
  <si>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</si>
  <si>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</si>
  <si>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</si>
  <si>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</si>
  <si>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</si>
  <si>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</si>
  <si>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</si>
  <si>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</si>
  <si>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</si>
  <si>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</si>
  <si>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</si>
  <si>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</si>
  <si>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</si>
  <si>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</si>
  <si>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</si>
  <si>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</si>
  <si>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</si>
  <si>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</si>
  <si>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</si>
  <si>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</si>
  <si>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</si>
  <si>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</si>
  <si>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</si>
  <si>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</si>
  <si>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</si>
  <si>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</si>
  <si>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</si>
  <si>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</si>
  <si>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</si>
  <si>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</si>
  <si>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</si>
  <si>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</si>
  <si>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</si>
  <si>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</si>
  <si>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</si>
  <si>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</si>
  <si>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</si>
  <si>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</si>
  <si>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</si>
  <si>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</si>
  <si>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</si>
  <si>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</si>
  <si>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</si>
  <si>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</si>
  <si>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</si>
  <si>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</si>
  <si>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</si>
  <si>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</si>
  <si>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</si>
  <si>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</si>
  <si>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</si>
  <si>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</si>
  <si>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</si>
  <si>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</si>
  <si>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</si>
  <si>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</si>
  <si>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</si>
  <si>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</si>
  <si>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</si>
  <si>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</si>
  <si>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</si>
  <si>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</si>
  <si>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</si>
  <si>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</si>
  <si>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</si>
  <si>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</si>
  <si>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</si>
  <si>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</si>
  <si>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</si>
  <si>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</si>
  <si>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</si>
  <si>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</si>
  <si>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</si>
  <si>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</si>
  <si>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</si>
  <si>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</si>
  <si>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</si>
  <si>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</si>
  <si>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</si>
  <si>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</si>
  <si>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</si>
  <si>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</si>
  <si>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</si>
  <si>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</si>
  <si>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</si>
  <si>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</si>
  <si>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</si>
  <si>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</si>
  <si>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</si>
  <si>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</si>
  <si>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</si>
  <si>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</si>
  <si>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</si>
  <si>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</si>
  <si>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</si>
  <si>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</si>
  <si>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</si>
  <si>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</si>
  <si>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</si>
  <si>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</si>
  <si>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</si>
  <si>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</si>
  <si>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</si>
  <si>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</si>
  <si>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</si>
  <si>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</si>
  <si>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</si>
  <si>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</si>
  <si>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</si>
  <si>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</si>
  <si>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</si>
  <si>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</si>
  <si>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</si>
  <si>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</si>
  <si>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</si>
  <si>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</si>
  <si>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</si>
  <si>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</si>
  <si>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</si>
  <si>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</si>
  <si>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</si>
  <si>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</si>
  <si>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</si>
  <si>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</si>
  <si>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</si>
  <si>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</si>
  <si>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</si>
  <si>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</si>
  <si>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</si>
  <si>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</si>
  <si>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</si>
  <si>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</si>
  <si>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</si>
  <si>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</si>
  <si>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</si>
  <si>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</si>
  <si>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</si>
  <si>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</si>
  <si>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</si>
  <si>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</si>
  <si>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</si>
  <si>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</si>
  <si>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</si>
  <si>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</si>
  <si>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</si>
  <si>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</si>
  <si>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</si>
  <si>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</si>
  <si>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</si>
  <si>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</si>
  <si>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</si>
  <si>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</si>
  <si>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</si>
  <si>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</si>
  <si>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</si>
  <si>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</si>
  <si>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</si>
  <si>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</si>
  <si>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</si>
  <si>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</si>
  <si>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</si>
  <si>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</si>
  <si>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</si>
  <si>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</si>
  <si>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</si>
  <si>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</si>
  <si>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</si>
  <si>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</si>
  <si>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</si>
  <si>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</si>
  <si>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</si>
  <si>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</si>
  <si>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</si>
  <si>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</si>
  <si>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</si>
  <si>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</si>
  <si>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</si>
  <si>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</si>
  <si>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</si>
  <si>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</si>
  <si>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</si>
  <si>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</si>
  <si>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</si>
  <si>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</si>
  <si>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</si>
  <si>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</si>
  <si>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</si>
  <si>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</si>
  <si>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</si>
  <si>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</si>
  <si>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</si>
  <si>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</si>
  <si>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</si>
  <si>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</si>
  <si>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</si>
  <si>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</si>
  <si>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</si>
  <si>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</si>
  <si>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</si>
  <si>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</si>
  <si>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</si>
  <si>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</si>
  <si>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</si>
  <si>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</si>
  <si>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</si>
  <si>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</si>
  <si>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</si>
  <si>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</si>
  <si>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</si>
  <si>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</si>
  <si>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</si>
  <si>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</si>
  <si>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</si>
  <si>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</si>
  <si>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</si>
  <si>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</si>
  <si>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</si>
  <si>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</si>
  <si>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</si>
  <si>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</si>
  <si>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</si>
  <si>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</si>
  <si>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</si>
  <si>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</si>
  <si>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</si>
  <si>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</si>
  <si>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</si>
  <si>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</si>
  <si>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</si>
  <si>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</si>
  <si>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</si>
  <si>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</si>
  <si>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</si>
  <si>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</si>
  <si>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</si>
  <si>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</si>
  <si>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</si>
  <si>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</si>
  <si>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</si>
  <si>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</si>
  <si>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</si>
  <si>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</si>
  <si>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</si>
  <si>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</si>
  <si>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</si>
  <si>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</si>
  <si>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</si>
  <si>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</si>
  <si>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</si>
  <si>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</si>
  <si>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</si>
  <si>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</si>
  <si>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</si>
  <si>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</si>
  <si>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</si>
  <si>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</si>
  <si>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</si>
  <si>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</si>
  <si>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</si>
  <si>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</si>
  <si>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</si>
  <si>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</si>
  <si>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</si>
  <si>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</si>
  <si>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</si>
  <si>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</si>
  <si>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</si>
  <si>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</si>
  <si>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</si>
  <si>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</si>
  <si>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</si>
  <si>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</si>
  <si>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</si>
  <si>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</si>
  <si>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</si>
  <si>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</si>
  <si>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</si>
  <si>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</si>
  <si>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</si>
  <si>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</si>
  <si>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</si>
  <si>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</si>
  <si>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</si>
  <si>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</si>
  <si>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</si>
  <si>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</si>
  <si>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</si>
  <si>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</si>
  <si>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</si>
  <si>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</si>
  <si>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</si>
  <si>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</si>
  <si>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</si>
  <si>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</si>
  <si>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</si>
  <si>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</si>
  <si>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</si>
  <si>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</si>
  <si>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</si>
  <si>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</si>
  <si>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</si>
  <si>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</si>
  <si>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</si>
  <si>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</si>
  <si>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</si>
  <si>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</si>
  <si>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</si>
  <si>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</si>
  <si>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</si>
  <si>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</si>
  <si>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</si>
  <si>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</si>
  <si>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</si>
  <si>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</si>
  <si>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</si>
  <si>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</si>
  <si>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</si>
  <si>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</si>
  <si>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</si>
  <si>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</si>
  <si>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</si>
  <si>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</si>
  <si>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</si>
  <si>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</si>
  <si>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</si>
  <si>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</si>
  <si>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</si>
  <si>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</si>
  <si>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</si>
  <si>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</si>
  <si>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</si>
  <si>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</si>
  <si>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</si>
  <si>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</si>
  <si>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</si>
  <si>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</si>
  <si>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</si>
  <si>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</si>
  <si>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</si>
  <si>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</si>
  <si>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</si>
  <si>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</si>
  <si>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</si>
  <si>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</si>
  <si>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</si>
  <si>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</si>
  <si>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</si>
  <si>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</si>
  <si>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</si>
  <si>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</si>
  <si>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</si>
  <si>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</si>
  <si>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</si>
  <si>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</si>
  <si>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</si>
  <si>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</si>
  <si>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</si>
  <si>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</si>
  <si>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</si>
  <si>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</si>
  <si>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</si>
  <si>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</si>
  <si>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</si>
  <si>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</si>
  <si>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</si>
  <si>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</si>
  <si>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</si>
  <si>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</si>
  <si>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</si>
  <si>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</si>
  <si>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</si>
  <si>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</si>
  <si>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</si>
  <si>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</si>
  <si>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</si>
  <si>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</si>
  <si>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</si>
  <si>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</si>
  <si>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</si>
  <si>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</si>
  <si>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</si>
  <si>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</si>
  <si>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</si>
  <si>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</si>
  <si>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</si>
  <si>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</si>
  <si>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</si>
  <si>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</si>
  <si>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</si>
  <si>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</si>
  <si>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</si>
  <si>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</si>
  <si>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</si>
  <si>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</si>
  <si>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</si>
  <si>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</si>
  <si>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</si>
  <si>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</si>
  <si>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</si>
  <si>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</si>
  <si>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</si>
  <si>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</si>
  <si>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</si>
  <si>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</si>
  <si>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</si>
  <si>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</si>
  <si>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</si>
  <si>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</si>
  <si>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</si>
  <si>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</si>
  <si>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</si>
  <si>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</si>
  <si>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</si>
  <si>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</si>
  <si>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</si>
  <si>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</si>
  <si>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</si>
  <si>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</si>
  <si>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</si>
  <si>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</si>
  <si>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</si>
  <si>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</si>
  <si>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</si>
  <si>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</si>
  <si>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</si>
  <si>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</si>
  <si>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</si>
  <si>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</si>
  <si>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</si>
  <si>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</si>
  <si>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</si>
  <si>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</si>
  <si>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</si>
  <si>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</si>
  <si>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</si>
  <si>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</si>
  <si>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</si>
  <si>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</si>
  <si>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</si>
  <si>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</si>
  <si>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</si>
  <si>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</si>
  <si>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</si>
  <si>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</si>
  <si>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</si>
  <si>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</si>
  <si>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</si>
  <si>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</si>
  <si>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</si>
  <si>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</si>
  <si>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</si>
  <si>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</si>
  <si>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</si>
  <si>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</si>
  <si>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</si>
  <si>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</si>
  <si>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</si>
  <si>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</si>
  <si>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</si>
  <si>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</si>
  <si>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</si>
  <si>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</si>
  <si>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</si>
  <si>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</si>
  <si>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</si>
  <si>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</si>
  <si>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</si>
  <si>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</si>
  <si>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</si>
  <si>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</si>
  <si>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</si>
  <si>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</si>
  <si>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</si>
  <si>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</si>
  <si>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</si>
  <si>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</si>
  <si>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</si>
  <si>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</si>
  <si>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</si>
  <si>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</si>
  <si>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</si>
  <si>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</si>
  <si>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</si>
  <si>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</si>
  <si>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</si>
  <si>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</si>
  <si>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</si>
  <si>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</si>
  <si>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</si>
  <si>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</si>
  <si>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</si>
  <si>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</si>
  <si>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</si>
  <si>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</si>
  <si>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</si>
  <si>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</si>
  <si>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</si>
  <si>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</si>
  <si>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</si>
  <si>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</si>
  <si>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</si>
  <si>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</si>
  <si>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</si>
  <si>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</si>
  <si>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</si>
  <si>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</si>
  <si>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</si>
  <si>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</si>
  <si>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</si>
  <si>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</si>
  <si>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</si>
  <si>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</si>
  <si>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</si>
  <si>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</si>
  <si>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</si>
  <si>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</si>
  <si>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</si>
  <si>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</si>
  <si>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</si>
  <si>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</si>
  <si>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</si>
  <si>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</si>
  <si>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</si>
  <si>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</si>
  <si>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</si>
  <si>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</si>
  <si>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</si>
  <si>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</si>
  <si>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</si>
  <si>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</si>
  <si>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</si>
  <si>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</si>
  <si>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</si>
  <si>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</si>
  <si>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</si>
  <si>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</si>
  <si>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</si>
  <si>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</si>
  <si>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</si>
  <si>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</si>
  <si>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</si>
  <si>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</si>
  <si>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</si>
  <si>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</si>
  <si>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</si>
  <si>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</si>
  <si>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</si>
  <si>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</si>
  <si>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</si>
  <si>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</si>
  <si>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</si>
  <si>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</si>
  <si>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</si>
  <si>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</si>
  <si>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</si>
  <si>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</si>
  <si>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</si>
  <si>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</si>
  <si>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</si>
  <si>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</si>
  <si>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</si>
  <si>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</si>
  <si>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</si>
  <si>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</si>
  <si>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</si>
  <si>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</si>
  <si>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</si>
  <si>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</si>
  <si>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</si>
  <si>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</si>
  <si>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</si>
  <si>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</si>
  <si>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</si>
  <si>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</si>
  <si>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</si>
  <si>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</si>
  <si>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</si>
  <si>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</si>
  <si>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</si>
  <si>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</si>
  <si>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</si>
  <si>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</si>
  <si>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</si>
  <si>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</si>
  <si>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</si>
  <si>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</si>
  <si>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</si>
  <si>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</si>
  <si>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</si>
  <si>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</si>
  <si>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</si>
  <si>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</si>
  <si>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</si>
  <si>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</si>
  <si>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</si>
  <si>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</si>
  <si>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</si>
  <si>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</si>
  <si>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</si>
  <si>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</si>
  <si>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</si>
  <si>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</si>
  <si>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</si>
  <si>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</si>
  <si>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</si>
  <si>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</si>
  <si>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</si>
  <si>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</si>
  <si>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</si>
  <si>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</si>
  <si>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</si>
  <si>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</si>
  <si>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</si>
  <si>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</si>
  <si>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</si>
  <si>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</si>
  <si>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</si>
  <si>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</si>
  <si>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</si>
  <si>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</si>
  <si>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</si>
  <si>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</si>
  <si>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</si>
  <si>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</si>
  <si>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</si>
  <si>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</si>
  <si>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</si>
  <si>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</si>
  <si>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</si>
  <si>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</si>
  <si>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</si>
  <si>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</si>
  <si>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</si>
  <si>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</si>
  <si>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</si>
  <si>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</si>
  <si>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</si>
  <si>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</si>
  <si>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</si>
  <si>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</si>
  <si>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</si>
  <si>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</si>
  <si>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</si>
  <si>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</si>
  <si>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</si>
  <si>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</si>
  <si>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</si>
  <si>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</si>
  <si>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</si>
  <si>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</si>
  <si>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</si>
  <si>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</si>
  <si>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</si>
  <si>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</si>
  <si>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</si>
  <si>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</si>
  <si>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</si>
  <si>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</si>
  <si>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</si>
  <si>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</si>
  <si>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</si>
  <si>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</si>
  <si>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</si>
  <si>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</si>
  <si>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</si>
  <si>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</si>
  <si>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</si>
  <si>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</si>
  <si>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</si>
  <si>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</si>
  <si>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</si>
  <si>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</si>
  <si>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</si>
  <si>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</si>
  <si>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</si>
  <si>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</si>
  <si>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</si>
  <si>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</si>
  <si>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</si>
  <si>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</si>
  <si>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</si>
  <si>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</si>
  <si>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</si>
  <si>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</si>
  <si>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</si>
  <si>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</si>
  <si>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</si>
  <si>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</si>
  <si>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</si>
  <si>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</si>
  <si>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</si>
  <si>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</si>
  <si>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</si>
  <si>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</si>
  <si>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</si>
  <si>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</si>
  <si>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</si>
  <si>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</si>
  <si>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</si>
  <si>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</si>
  <si>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</si>
  <si>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</si>
  <si>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</si>
  <si>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</si>
  <si>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</si>
  <si>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</si>
  <si>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</si>
  <si>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</si>
  <si>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</si>
  <si>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</si>
  <si>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</si>
  <si>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</si>
  <si>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</si>
  <si>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</si>
  <si>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</si>
  <si>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</si>
  <si>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</si>
  <si>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</si>
  <si>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</si>
  <si>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</si>
  <si>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</si>
  <si>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</si>
  <si>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</si>
  <si>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</si>
  <si>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</si>
  <si>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</si>
  <si>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</si>
  <si>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</si>
  <si>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</si>
  <si>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</si>
  <si>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</si>
  <si>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</si>
  <si>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</si>
  <si>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</si>
  <si>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</si>
  <si>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</si>
  <si>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</si>
  <si>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</si>
  <si>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</si>
  <si>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</si>
  <si>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</si>
  <si>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</si>
  <si>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</si>
  <si>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</si>
  <si>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</si>
  <si>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</si>
  <si>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</si>
  <si>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</si>
  <si>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</si>
  <si>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</si>
  <si>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</si>
  <si>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</si>
  <si>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</si>
  <si>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</si>
  <si>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</si>
  <si>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</si>
  <si>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</si>
  <si>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</si>
  <si>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</si>
  <si>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</si>
  <si>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</si>
  <si>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</si>
  <si>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</si>
  <si>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</si>
  <si>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</si>
  <si>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</si>
  <si>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</si>
  <si>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</si>
  <si>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</si>
  <si>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</si>
  <si>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</si>
  <si>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</si>
  <si>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</si>
  <si>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</si>
  <si>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</si>
  <si>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</si>
  <si>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</si>
  <si>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</si>
  <si>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</si>
  <si>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</si>
  <si>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</si>
  <si>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</si>
  <si>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</si>
  <si>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</si>
  <si>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</si>
  <si>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</si>
  <si>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</si>
  <si>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</si>
  <si>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</si>
  <si>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</si>
  <si>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</si>
  <si>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</si>
  <si>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</si>
  <si>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</si>
  <si>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</si>
  <si>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</si>
  <si>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</si>
  <si>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</si>
  <si>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</si>
  <si>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</si>
  <si>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</si>
  <si>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</si>
  <si>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</si>
  <si>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</si>
  <si>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</si>
  <si>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</si>
  <si>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</si>
  <si>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</si>
  <si>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</si>
  <si>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</si>
  <si>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</si>
  <si>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</si>
  <si>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</si>
  <si>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</si>
  <si>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</si>
  <si>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</si>
  <si>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</si>
  <si>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</si>
  <si>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</si>
  <si>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</si>
  <si>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</si>
  <si>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</si>
  <si>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</si>
  <si>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</si>
  <si>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</si>
  <si>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</si>
  <si>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</si>
  <si>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</si>
  <si>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</si>
  <si>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</si>
  <si>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</si>
  <si>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</si>
  <si>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</si>
  <si>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</si>
  <si>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</si>
  <si>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</si>
  <si>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</si>
  <si>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</si>
  <si>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</si>
  <si>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</si>
  <si>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</si>
  <si>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</si>
  <si>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</si>
  <si>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</si>
  <si>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</si>
  <si>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</si>
  <si>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</si>
  <si>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</si>
  <si>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</si>
  <si>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</si>
  <si>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</si>
  <si>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</si>
  <si>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</si>
  <si>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</si>
  <si>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</si>
  <si>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</si>
  <si>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</si>
  <si>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</si>
  <si>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</si>
  <si>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</si>
  <si>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</si>
  <si>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</si>
  <si>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</si>
  <si>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</si>
  <si>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</si>
  <si>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</si>
  <si>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</si>
  <si>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</si>
  <si>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</si>
  <si>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</si>
  <si>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</si>
  <si>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</si>
  <si>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</si>
  <si>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</si>
  <si>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</si>
  <si>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</si>
  <si>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</si>
  <si>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</si>
  <si>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</si>
  <si>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</si>
  <si>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</si>
  <si>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</si>
  <si>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</si>
  <si>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</si>
  <si>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</si>
  <si>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</si>
  <si>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</si>
  <si>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</si>
  <si>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</si>
  <si>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</si>
  <si>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</si>
  <si>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</si>
  <si>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</si>
  <si>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</si>
  <si>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</si>
  <si>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</si>
  <si>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</si>
  <si>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</si>
  <si>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</si>
  <si>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</si>
  <si>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</si>
  <si>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</si>
  <si>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</si>
  <si>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</si>
  <si>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</si>
  <si>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</si>
  <si>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</si>
  <si>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</si>
  <si>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</si>
  <si>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</si>
  <si>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</si>
  <si>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</si>
  <si>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</si>
  <si>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</si>
  <si>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</si>
  <si>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</si>
  <si>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</si>
  <si>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</si>
  <si>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</si>
  <si>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</si>
  <si>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</si>
  <si>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</si>
  <si>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</si>
  <si>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</si>
  <si>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</si>
  <si>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</si>
  <si>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</si>
  <si>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</si>
  <si>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</si>
  <si>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</si>
  <si>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</si>
  <si>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</si>
  <si>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</si>
  <si>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</si>
  <si>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</si>
  <si>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</si>
  <si>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</si>
  <si>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</si>
  <si>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</si>
  <si>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</si>
  <si>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</si>
  <si>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</si>
  <si>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</si>
  <si>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</si>
  <si>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</si>
  <si>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</si>
  <si>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</si>
  <si>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</si>
  <si>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</si>
  <si>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</si>
  <si>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</si>
  <si>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</si>
  <si>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</si>
  <si>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</si>
  <si>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</si>
  <si>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</si>
  <si>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</si>
  <si>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</si>
  <si>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</si>
  <si>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</si>
  <si>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</si>
  <si>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</si>
  <si>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</si>
  <si>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</si>
  <si>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</si>
  <si>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</si>
  <si>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</si>
  <si>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</si>
  <si>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</si>
  <si>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</si>
  <si>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</si>
  <si>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</si>
  <si>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</si>
  <si>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</si>
  <si>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</si>
  <si>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</si>
  <si>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</si>
  <si>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</si>
  <si>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</si>
  <si>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</si>
  <si>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</si>
  <si>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</si>
  <si>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</si>
  <si>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</si>
  <si>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</si>
  <si>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</si>
  <si>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</si>
  <si>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</si>
  <si>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</si>
  <si>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</si>
  <si>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</si>
  <si>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</si>
  <si>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</si>
  <si>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</si>
  <si>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</si>
  <si>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</si>
  <si>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</si>
  <si>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</si>
  <si>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</si>
  <si>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</si>
  <si>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</si>
  <si>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</si>
  <si>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</si>
  <si>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</si>
  <si>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</si>
  <si>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</si>
  <si>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</si>
  <si>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</si>
  <si>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</si>
  <si>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</si>
  <si>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</si>
  <si>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</si>
  <si>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</si>
  <si>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</si>
  <si>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</si>
  <si>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</si>
  <si>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</si>
  <si>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</si>
  <si>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</si>
  <si>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</si>
  <si>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</si>
  <si>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</si>
  <si>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</si>
  <si>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</si>
  <si>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</si>
  <si>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</si>
  <si>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</si>
  <si>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</si>
  <si>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</si>
  <si>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</si>
  <si>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</si>
  <si>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</si>
  <si>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</si>
  <si>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</si>
  <si>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</si>
  <si>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</si>
  <si>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</si>
  <si>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</si>
  <si>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</si>
  <si>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</si>
  <si>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</si>
  <si>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</si>
  <si>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</si>
  <si>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</si>
  <si>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</si>
  <si>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</si>
  <si>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</si>
  <si>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</si>
  <si>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</si>
  <si>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</si>
  <si>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</si>
  <si>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</si>
  <si>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</si>
  <si>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</si>
  <si>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</si>
  <si>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</si>
  <si>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</si>
  <si>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</si>
  <si>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</si>
  <si>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</si>
  <si>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</si>
  <si>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</si>
  <si>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</si>
  <si>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</si>
  <si>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</si>
  <si>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</si>
  <si>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</si>
  <si>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</si>
  <si>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</si>
  <si>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</si>
  <si>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</si>
  <si>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</si>
  <si>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</si>
  <si>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</si>
  <si>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</si>
  <si>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</si>
  <si>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</si>
  <si>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</si>
  <si>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</si>
  <si>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</si>
  <si>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</si>
  <si>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</si>
  <si>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</si>
  <si>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</si>
  <si>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</si>
  <si>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</si>
  <si>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</si>
  <si>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</si>
  <si>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</si>
  <si>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</si>
  <si>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</si>
  <si>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</si>
  <si>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</si>
  <si>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</si>
  <si>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</si>
  <si>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</si>
  <si>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</si>
  <si>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</si>
  <si>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</si>
  <si>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</si>
  <si>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</si>
  <si>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</si>
  <si>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</si>
  <si>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</si>
  <si>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</si>
  <si>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</si>
  <si>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</si>
  <si>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</si>
  <si>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</si>
  <si>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</si>
  <si>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</si>
  <si>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</si>
  <si>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</si>
  <si>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</si>
  <si>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</si>
  <si>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</si>
  <si>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</si>
  <si>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</si>
  <si>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</si>
  <si>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</si>
  <si>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</si>
  <si>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</si>
  <si>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</si>
  <si>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</si>
  <si>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</si>
  <si>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</si>
  <si>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</si>
  <si>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</si>
  <si>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</si>
  <si>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</si>
  <si>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</si>
  <si>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</si>
  <si>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</si>
  <si>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</si>
  <si>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</si>
  <si>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</si>
  <si>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</si>
  <si>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</si>
  <si>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</si>
  <si>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</si>
  <si>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</si>
  <si>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</si>
  <si>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</si>
  <si>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</si>
  <si>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</si>
  <si>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</si>
  <si>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</si>
  <si>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</si>
  <si>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</si>
  <si>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Delta Group Electronics Inc</t>
  </si>
  <si>
    <t>Tod Cummins</t>
  </si>
  <si>
    <t>tcummins@deltagroupinc.com</t>
  </si>
  <si>
    <t>5058837674</t>
  </si>
  <si>
    <t xml:space="preserve">Brett Greer </t>
  </si>
  <si>
    <t>bgreer@deltagroupinc.com</t>
  </si>
  <si>
    <t>www.deltagroupinc.com</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</si>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</sst>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cummins\Documents\Conflict%20Minerials\2023%20files\6.31%20cmrts\aim_rmi_cmrt_current-version%20(3).xlsx" TargetMode="External"/><Relationship Id="rId1" Type="http://schemas.openxmlformats.org/officeDocument/2006/relationships/externalLinkPath" Target="6.31%20cmrts/aim_rmi_cmrt_current-version%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ortillom\Desktop\Conflict%20minerals\suppliers%20CMRT\Traxys\RMI_CMRT_6.22%2008.03.23%20(1).xlsx" TargetMode="External"/><Relationship Id="rId1" Type="http://schemas.openxmlformats.org/officeDocument/2006/relationships/externalLinkPath" Target="/Users/portillom/Desktop/Conflict%20minerals/suppliers%20CMRT/Traxys/RMI_CMRT_6.22%2008.03.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cummins@deltagroup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ltagroupinc.com/" TargetMode="External"/><Relationship Id="rId4" Type="http://schemas.openxmlformats.org/officeDocument/2006/relationships/hyperlink" Target="mailto:bgreer@deltagroup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4"/>
  <cols>
    <col min="1" max="1" width="0.8203125" customWidth="1"/>
    <col min="2" max="2" width="8" customWidth="1"/>
    <col min="3" max="3" width="8.6445312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2.75">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25">
      <c r="A13" s="305"/>
      <c r="B13" s="2">
        <v>1</v>
      </c>
      <c r="C13" s="27" t="s">
        <v>1084</v>
      </c>
      <c r="D13" s="28" t="s">
        <v>872</v>
      </c>
      <c r="E13" s="163" t="s">
        <v>849</v>
      </c>
      <c r="F13" s="163"/>
      <c r="G13" s="25"/>
    </row>
    <row r="14" spans="1:7" ht="30.4">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7.4">
      <c r="A36" s="305"/>
      <c r="B36" s="295"/>
      <c r="C36" s="313"/>
      <c r="D36" s="316"/>
      <c r="E36" s="304"/>
      <c r="F36" s="166" t="s">
        <v>69</v>
      </c>
      <c r="G36" s="25"/>
    </row>
    <row r="37" spans="1:7" ht="101.25">
      <c r="A37" s="305"/>
      <c r="B37" s="141">
        <v>3.01</v>
      </c>
      <c r="C37" s="142" t="s">
        <v>70</v>
      </c>
      <c r="D37" s="28" t="s">
        <v>2251</v>
      </c>
      <c r="E37" s="167" t="s">
        <v>1323</v>
      </c>
      <c r="F37" s="168" t="s">
        <v>1427</v>
      </c>
      <c r="G37" s="25"/>
    </row>
    <row r="38" spans="1:7" ht="91.15">
      <c r="A38" s="305"/>
      <c r="B38" s="141">
        <v>3.02</v>
      </c>
      <c r="C38" s="142" t="s">
        <v>1356</v>
      </c>
      <c r="D38" s="28" t="s">
        <v>2252</v>
      </c>
      <c r="E38" s="167" t="s">
        <v>1371</v>
      </c>
      <c r="F38" s="168" t="s">
        <v>1428</v>
      </c>
      <c r="G38" s="25"/>
    </row>
    <row r="39" spans="1:7" ht="81">
      <c r="A39" s="305"/>
      <c r="B39" s="150">
        <v>4</v>
      </c>
      <c r="C39" s="149" t="s">
        <v>1524</v>
      </c>
      <c r="D39" s="28" t="s">
        <v>2253</v>
      </c>
      <c r="E39" s="27" t="s">
        <v>2198</v>
      </c>
      <c r="F39" s="27" t="s">
        <v>1525</v>
      </c>
      <c r="G39" s="25"/>
    </row>
    <row r="40" spans="1:7" ht="50.65">
      <c r="A40" s="305"/>
      <c r="B40" s="141">
        <v>4.01</v>
      </c>
      <c r="C40" s="149" t="s">
        <v>1524</v>
      </c>
      <c r="D40" s="28" t="s">
        <v>2255</v>
      </c>
      <c r="E40" s="27" t="s">
        <v>2210</v>
      </c>
      <c r="F40" s="27" t="s">
        <v>2214</v>
      </c>
      <c r="G40" s="25"/>
    </row>
    <row r="41" spans="1:7" ht="50.65">
      <c r="A41" s="305"/>
      <c r="B41" s="141" t="s">
        <v>2242</v>
      </c>
      <c r="C41" s="149" t="s">
        <v>1524</v>
      </c>
      <c r="D41" s="28" t="s">
        <v>2254</v>
      </c>
      <c r="E41" s="27" t="s">
        <v>2245</v>
      </c>
      <c r="F41" s="27" t="s">
        <v>2243</v>
      </c>
      <c r="G41" s="25"/>
    </row>
    <row r="42" spans="1:7" ht="50.65">
      <c r="A42" s="305"/>
      <c r="B42" s="141" t="s">
        <v>2276</v>
      </c>
      <c r="C42" s="149" t="s">
        <v>1524</v>
      </c>
      <c r="D42" s="28" t="s">
        <v>2281</v>
      </c>
      <c r="E42" s="27" t="s">
        <v>2244</v>
      </c>
      <c r="F42" s="27" t="s">
        <v>2277</v>
      </c>
      <c r="G42" s="25"/>
    </row>
    <row r="43" spans="1:7" ht="111.4">
      <c r="A43" s="305"/>
      <c r="B43" s="160">
        <v>4.0999999999999996</v>
      </c>
      <c r="C43" s="149" t="s">
        <v>2280</v>
      </c>
      <c r="D43" s="161">
        <v>42867</v>
      </c>
      <c r="E43" s="169" t="s">
        <v>2283</v>
      </c>
      <c r="F43" s="27" t="s">
        <v>2282</v>
      </c>
      <c r="G43" s="25"/>
    </row>
    <row r="44" spans="1:7" ht="70.900000000000006">
      <c r="A44" s="305"/>
      <c r="B44" s="160">
        <v>4.2</v>
      </c>
      <c r="C44" s="149" t="s">
        <v>2280</v>
      </c>
      <c r="D44" s="161">
        <v>42704</v>
      </c>
      <c r="E44" s="169" t="s">
        <v>2479</v>
      </c>
      <c r="F44" s="27" t="s">
        <v>2454</v>
      </c>
      <c r="G44" s="25"/>
    </row>
    <row r="45" spans="1:7" ht="131.65">
      <c r="A45" s="305"/>
      <c r="B45" s="202">
        <v>5</v>
      </c>
      <c r="C45" s="149" t="s">
        <v>2280</v>
      </c>
      <c r="D45" s="161">
        <v>42867</v>
      </c>
      <c r="E45" s="169" t="s">
        <v>12705</v>
      </c>
      <c r="F45" s="27" t="s">
        <v>12427</v>
      </c>
      <c r="G45" s="25"/>
    </row>
    <row r="46" spans="1:7" ht="40.5">
      <c r="A46" s="305"/>
      <c r="B46" s="160">
        <v>5.01</v>
      </c>
      <c r="C46" s="149" t="s">
        <v>2280</v>
      </c>
      <c r="D46" s="161">
        <v>42907</v>
      </c>
      <c r="E46" s="169" t="s">
        <v>15521</v>
      </c>
      <c r="F46" s="27" t="s">
        <v>12427</v>
      </c>
      <c r="G46" s="25"/>
    </row>
    <row r="47" spans="1:7" ht="60.75">
      <c r="A47" s="305"/>
      <c r="B47" s="160">
        <v>5.0999999999999996</v>
      </c>
      <c r="C47" s="149" t="s">
        <v>2280</v>
      </c>
      <c r="D47" s="161">
        <v>43070</v>
      </c>
      <c r="E47" s="169" t="s">
        <v>12915</v>
      </c>
      <c r="F47" s="27" t="s">
        <v>12916</v>
      </c>
      <c r="G47" s="25"/>
    </row>
    <row r="48" spans="1:7" ht="50.65">
      <c r="A48" s="305"/>
      <c r="B48" s="160">
        <v>5.1100000000000003</v>
      </c>
      <c r="C48" s="149" t="s">
        <v>13152</v>
      </c>
      <c r="D48" s="161">
        <v>43217</v>
      </c>
      <c r="E48" s="169" t="s">
        <v>13278</v>
      </c>
      <c r="F48" s="27" t="s">
        <v>13186</v>
      </c>
      <c r="G48" s="25"/>
    </row>
    <row r="49" spans="1:7" ht="50.65">
      <c r="A49" s="305"/>
      <c r="B49" s="160">
        <v>5.12</v>
      </c>
      <c r="C49" s="149" t="s">
        <v>13152</v>
      </c>
      <c r="D49" s="161">
        <v>43581</v>
      </c>
      <c r="E49" s="169" t="s">
        <v>13278</v>
      </c>
      <c r="F49" s="27" t="s">
        <v>13832</v>
      </c>
      <c r="G49" s="25"/>
    </row>
    <row r="50" spans="1:7" ht="70.900000000000006">
      <c r="A50" s="305"/>
      <c r="B50" s="202">
        <v>6</v>
      </c>
      <c r="C50" s="149" t="s">
        <v>13152</v>
      </c>
      <c r="D50" s="161">
        <v>43964</v>
      </c>
      <c r="E50" s="169" t="s">
        <v>14048</v>
      </c>
      <c r="F50" s="27" t="s">
        <v>13835</v>
      </c>
      <c r="G50" s="25"/>
    </row>
    <row r="51" spans="1:7" ht="40.5">
      <c r="A51" s="305"/>
      <c r="B51" s="160">
        <v>6.01</v>
      </c>
      <c r="C51" s="149" t="s">
        <v>13152</v>
      </c>
      <c r="D51" s="161">
        <v>43970</v>
      </c>
      <c r="E51" s="169" t="s">
        <v>15522</v>
      </c>
      <c r="F51" s="169" t="s">
        <v>13835</v>
      </c>
      <c r="G51" s="25"/>
    </row>
    <row r="52" spans="1:7" ht="40.5">
      <c r="A52" s="305"/>
      <c r="B52" s="160">
        <v>6.1</v>
      </c>
      <c r="C52" s="149" t="s">
        <v>13152</v>
      </c>
      <c r="D52" s="161">
        <v>44314</v>
      </c>
      <c r="E52" s="169" t="s">
        <v>15514</v>
      </c>
      <c r="F52" s="169" t="s">
        <v>15043</v>
      </c>
      <c r="G52" s="25"/>
    </row>
    <row r="53" spans="1:7" ht="40.5">
      <c r="A53" s="305"/>
      <c r="B53" s="160">
        <v>6.2</v>
      </c>
      <c r="C53" s="149" t="s">
        <v>13152</v>
      </c>
      <c r="D53" s="161">
        <v>44678</v>
      </c>
      <c r="E53" s="169" t="s">
        <v>15514</v>
      </c>
      <c r="F53" s="169" t="s">
        <v>15513</v>
      </c>
      <c r="G53" s="25"/>
    </row>
    <row r="54" spans="1:7" ht="40.5">
      <c r="A54" s="305"/>
      <c r="B54" s="160">
        <v>6.21</v>
      </c>
      <c r="C54" s="149" t="s">
        <v>13152</v>
      </c>
      <c r="D54" s="161">
        <v>44687</v>
      </c>
      <c r="E54" s="169" t="s">
        <v>15523</v>
      </c>
      <c r="F54" s="169" t="s">
        <v>15513</v>
      </c>
      <c r="G54" s="25"/>
    </row>
    <row r="55" spans="1:7" ht="40.5">
      <c r="A55" s="305"/>
      <c r="B55" s="160">
        <v>6.22</v>
      </c>
      <c r="C55" s="149" t="s">
        <v>13152</v>
      </c>
      <c r="D55" s="275">
        <v>44692</v>
      </c>
      <c r="E55" s="169" t="s">
        <v>15522</v>
      </c>
      <c r="F55" s="169" t="s">
        <v>15513</v>
      </c>
      <c r="G55" s="25"/>
    </row>
    <row r="56" spans="1:7" ht="50.65">
      <c r="A56" s="305"/>
      <c r="B56" s="202">
        <v>6.3</v>
      </c>
      <c r="C56" s="149" t="s">
        <v>13152</v>
      </c>
      <c r="D56" s="275">
        <v>45051</v>
      </c>
      <c r="E56" s="169" t="s">
        <v>15790</v>
      </c>
      <c r="F56" s="169" t="s">
        <v>15571</v>
      </c>
      <c r="G56" s="25"/>
    </row>
    <row r="57" spans="1:7" ht="40.5">
      <c r="A57" s="305"/>
      <c r="B57" s="160">
        <v>6.31</v>
      </c>
      <c r="C57" s="149" t="s">
        <v>13152</v>
      </c>
      <c r="D57" s="275">
        <v>45072</v>
      </c>
      <c r="E57" s="169" t="s">
        <v>15792</v>
      </c>
      <c r="F57" s="169" t="s">
        <v>15571</v>
      </c>
      <c r="G57" s="25"/>
    </row>
    <row r="58" spans="1:7" ht="12.75" thickBot="1">
      <c r="A58" s="306"/>
      <c r="B58" s="307" t="str">
        <f ca="1">OFFSET(L!$C$1,MATCH("General"&amp;"Cpy",L!$A:$A,0)-1,SL,,)</f>
        <v>© 2023 Responsible Minerals Initiative. All rights reserved.</v>
      </c>
      <c r="C58" s="307"/>
      <c r="D58" s="307"/>
      <c r="E58" s="307"/>
      <c r="F58" s="307"/>
      <c r="G58" s="26"/>
    </row>
    <row r="59" spans="1:7" ht="12.7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64453125" style="65" customWidth="1"/>
    <col min="2" max="2" width="57.17578125" style="65" customWidth="1"/>
    <col min="3" max="16384" width="8.8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7AD6C7-0504-4118-9230-FD7A31DBB1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878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ECFB71C-0E49-4D8C-B264-DCB4385445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25">
      <c r="A2" s="105" t="str">
        <f ca="1">OFFSET(L!$C$1,MATCH("Instructions"&amp;ADDRESS(ROW(),COLUMN(),4),L!$A:$A,0)-1,SL,,)</f>
        <v>Introduction</v>
      </c>
      <c r="B2" s="100" t="s">
        <v>1299</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65">
      <c r="A5" s="106"/>
      <c r="B5" s="100"/>
    </row>
    <row r="6" spans="1:2" ht="29.25">
      <c r="A6" s="105" t="str">
        <f ca="1">OFFSET(L!$C$1,MATCH("Instructions"&amp;ADDRESS(ROW(),COLUMN(),4),L!$A:$A,0)-1,SL,,)</f>
        <v>Instructions for completing Company Information questions (rows 8 - 22).
Provide comments in ENGLISH only</v>
      </c>
      <c r="B6" s="100" t="s">
        <v>1299</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1299</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25">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65">
      <c r="A47" s="106"/>
      <c r="B47" s="100"/>
    </row>
    <row r="48" spans="1:2" ht="29.2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8.5">
      <c r="A58" s="102" t="str">
        <f ca="1">OFFSET(L!$C$1,MATCH("Instructions"&amp;ADDRESS(ROW(),COLUMN(),4),L!$A:$A,0)-1,SL,,)</f>
        <v>8. Smelter Street -  Provide the street name on which the smelter is located. This field is optional.</v>
      </c>
      <c r="B58" s="100" t="s">
        <v>1298</v>
      </c>
    </row>
    <row r="59" spans="1:2" ht="29.2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25">
      <c r="A74" s="102"/>
      <c r="B74" s="100" t="s">
        <v>441</v>
      </c>
    </row>
    <row r="75" spans="1:2" ht="14.65">
      <c r="A75" s="102" t="str">
        <f ca="1">OFFSET(L!$C$1,MATCH("General"&amp;"Cpy",L!$A:$A,0)-1,SL,,)</f>
        <v>© 2023 Responsible Minerals Initiative. All rights reserved.</v>
      </c>
      <c r="B75" s="101"/>
    </row>
    <row r="76" spans="1:2" ht="14.65">
      <c r="A76" s="103" t="s">
        <v>1031</v>
      </c>
      <c r="B76" s="101"/>
    </row>
    <row r="77" spans="1:2" ht="1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64453125" customWidth="1"/>
    <col min="2" max="2" width="35.64453125" customWidth="1"/>
    <col min="3" max="3" width="105.64453125" customWidth="1"/>
    <col min="4" max="5" width="1.64453125" customWidth="1"/>
    <col min="6" max="6" width="4.6445312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3.9">
      <c r="A10" s="74"/>
      <c r="B10" s="63" t="str">
        <f ca="1">OFFSET(L!$C$1,MATCH("Definitions"&amp;ADDRESS(ROW(),COLUMN(),4),L!$A:$A,0)-1,SL,,)</f>
        <v>DRC</v>
      </c>
      <c r="C10" s="63" t="str">
        <f ca="1">OFFSET(L!$C$1,MATCH("Definitions"&amp;ADDRESS(ROW(),COLUMN(),4),L!$A:$A,0)-1,SL,,)</f>
        <v>Democratic Republic of Congo</v>
      </c>
      <c r="D10" s="321"/>
      <c r="E10" s="100" t="s">
        <v>1307</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3.15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2023 Responsible Minerals Initiative. All rights reserved.</v>
      </c>
      <c r="C32" s="320"/>
      <c r="D32" s="321"/>
      <c r="E32" s="100"/>
    </row>
    <row r="33" spans="1:4" ht="12.75" thickBot="1">
      <c r="A33" s="75"/>
      <c r="B33" s="153"/>
      <c r="C33" s="153"/>
      <c r="D33" s="322"/>
    </row>
    <row r="34" spans="1:4" ht="12.7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203125" defaultRowHeight="12.4"/>
  <cols>
    <col min="1" max="1" width="1.8203125" customWidth="1"/>
    <col min="2" max="2" width="83.17578125" customWidth="1"/>
    <col min="3" max="3" width="1.64453125" customWidth="1"/>
    <col min="4" max="5" width="16.64453125" customWidth="1"/>
    <col min="6" max="6" width="1.64453125" customWidth="1"/>
    <col min="7" max="9" width="16.64453125" customWidth="1"/>
    <col min="10" max="10" width="17.8203125" customWidth="1"/>
    <col min="11" max="11" width="1.64453125" customWidth="1"/>
    <col min="12" max="12" width="3.64453125" hidden="1" customWidth="1"/>
    <col min="13" max="15" width="4.8203125" hidden="1" customWidth="1"/>
    <col min="16" max="23" width="9.17578125" hidden="1" customWidth="1"/>
    <col min="24" max="24" width="9.17578125"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84">
        <v>45271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4.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3A83AA7-1319-49FF-AFFA-3D21B12300CD}"/>
    <hyperlink ref="D20" r:id="rId4" xr:uid="{4C5A5612-8083-4962-A748-28CD75266621}"/>
    <hyperlink ref="G77" r:id="rId5" xr:uid="{4699A38F-187C-483F-A3AD-AFD9082FCDE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19"/>
    </sheetView>
  </sheetViews>
  <sheetFormatPr defaultColWidth="8.8203125" defaultRowHeight="12.4"/>
  <cols>
    <col min="1" max="1" width="13.64453125" style="227" customWidth="1"/>
    <col min="2" max="2" width="13.3515625" style="229" customWidth="1"/>
    <col min="3" max="3" width="40.64453125" style="229" customWidth="1"/>
    <col min="4" max="4" width="30.6445312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64453125" style="229" customWidth="1"/>
    <col min="13" max="13" width="35.17578125" style="229" customWidth="1"/>
    <col min="14" max="14" width="42.17578125" style="229" customWidth="1"/>
    <col min="15" max="15" width="32.17578125" style="229" customWidth="1"/>
    <col min="16" max="16" width="22.8203125" style="229" customWidth="1"/>
    <col min="17" max="17" width="43.6445312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6445312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6445312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766</v>
      </c>
      <c r="B5" s="182" t="s">
        <v>1126</v>
      </c>
      <c r="C5" s="186" t="s">
        <v>811</v>
      </c>
      <c r="D5" s="230" t="s">
        <v>811</v>
      </c>
      <c r="E5" s="182" t="s">
        <v>878</v>
      </c>
      <c r="F5" s="182" t="s">
        <v>766</v>
      </c>
      <c r="G5" s="182" t="s">
        <v>13240</v>
      </c>
      <c r="H5" s="183">
        <v>0</v>
      </c>
      <c r="I5" s="184" t="s">
        <v>1771</v>
      </c>
      <c r="J5" s="184" t="s">
        <v>9501</v>
      </c>
      <c r="K5" s="224" t="s">
        <v>15802</v>
      </c>
      <c r="L5" s="224" t="s">
        <v>15803</v>
      </c>
      <c r="M5" s="224"/>
      <c r="N5" s="224" t="s">
        <v>15804</v>
      </c>
      <c r="O5" s="224" t="s">
        <v>15804</v>
      </c>
      <c r="P5" s="185" t="s">
        <v>488</v>
      </c>
      <c r="Q5" s="225"/>
      <c r="R5" s="182" t="s">
        <v>811</v>
      </c>
      <c r="S5" s="181" t="str">
        <f t="shared" ref="S5" ca="1" si="0">IF(B5="","",IF(ISERROR(MATCH($E5,CL,0)),"Unknown",INDIRECT("'C'!$A$"&amp;MATCH($E5,CL,0)+1)))</f>
        <v>PL</v>
      </c>
      <c r="T5" s="181" t="str">
        <f ca="1">IF(B5="","",IF(ISERROR(MATCH($J5,[1]SorP!$B$1:$B$6279,0)),"",INDIRECT("'SorP'!$A$"&amp;MATCH($S5&amp;$J5,[1]SorP!C:C,0))))</f>
        <v>PL-18</v>
      </c>
      <c r="U5" s="201"/>
      <c r="V5" s="226">
        <f>IF(C5="",NA(),IF(OR(C5="Smelter not listed",C5="Smelter not yet identified"),MATCH($B5&amp;$D5,'[1]Smelter Look-up'!$J:$J,0),MATCH($B5&amp;$C5,'[1]Smelter Look-up'!$J:$J,0)))</f>
        <v>430</v>
      </c>
      <c r="X5" s="227">
        <f t="shared" ref="X5:X19" si="1">IF(AND(C5="Smelter not listed",OR(LEN(D5)=0,LEN(E5)=0)),1,0)</f>
        <v>0</v>
      </c>
      <c r="AB5" s="228" t="str">
        <f t="shared" ref="AB5:AB19" si="2">B5&amp;C5</f>
        <v>TinFenix Metals</v>
      </c>
    </row>
    <row r="6" spans="1:34" s="227" customFormat="1" ht="19.899999999999999" customHeight="1">
      <c r="A6" s="262" t="s">
        <v>779</v>
      </c>
      <c r="B6" s="182" t="s">
        <v>1126</v>
      </c>
      <c r="C6" s="186" t="s">
        <v>627</v>
      </c>
      <c r="D6" s="230" t="s">
        <v>627</v>
      </c>
      <c r="E6" s="182" t="s">
        <v>1101</v>
      </c>
      <c r="F6" s="182" t="s">
        <v>779</v>
      </c>
      <c r="G6" s="182" t="s">
        <v>13240</v>
      </c>
      <c r="H6" s="183">
        <v>0</v>
      </c>
      <c r="I6" s="184" t="s">
        <v>1767</v>
      </c>
      <c r="J6" s="184" t="s">
        <v>12852</v>
      </c>
      <c r="K6" s="224"/>
      <c r="L6" s="224"/>
      <c r="M6" s="224"/>
      <c r="N6" s="224"/>
      <c r="O6" s="224"/>
      <c r="P6" s="185" t="s">
        <v>489</v>
      </c>
      <c r="Q6" s="225"/>
      <c r="R6" s="182" t="s">
        <v>627</v>
      </c>
      <c r="S6" s="181" t="str">
        <f t="shared" ref="S6:S19" ca="1" si="3">IF(B6="","",IF(ISERROR(MATCH($E6,CL,0)),"Unknown",INDIRECT("'C'!$A$"&amp;MATCH($E6,CL,0)+1)))</f>
        <v>ID</v>
      </c>
      <c r="T6" s="181" t="str">
        <f ca="1">IF(B6="","",IF(ISERROR(MATCH($J6,[1]SorP!$B$1:$B$6279,0)),"",INDIRECT("'SorP'!$A$"&amp;MATCH($S6&amp;$J6,[1]SorP!C:C,0))))</f>
        <v>ID-BB</v>
      </c>
      <c r="U6" s="201"/>
      <c r="V6" s="226">
        <f>IF(C6="",NA(),IF(OR(C6="Smelter not listed",C6="Smelter not yet identified"),MATCH($B6&amp;$D6,'[1]Smelter Look-up'!$J:$J,0),MATCH($B6&amp;$C6,'[1]Smelter Look-up'!$J:$J,0)))</f>
        <v>500</v>
      </c>
      <c r="X6" s="227">
        <f t="shared" si="1"/>
        <v>0</v>
      </c>
      <c r="AB6" s="228" t="str">
        <f t="shared" si="2"/>
        <v>TinPT Mitra Stania Prima</v>
      </c>
    </row>
    <row r="7" spans="1:34" s="227" customFormat="1" ht="19.899999999999999" customHeight="1">
      <c r="A7" s="262" t="s">
        <v>15110</v>
      </c>
      <c r="B7" s="182" t="s">
        <v>1126</v>
      </c>
      <c r="C7" s="186" t="s">
        <v>15109</v>
      </c>
      <c r="D7" s="230" t="s">
        <v>15109</v>
      </c>
      <c r="E7" s="182" t="s">
        <v>1101</v>
      </c>
      <c r="F7" s="182" t="s">
        <v>15110</v>
      </c>
      <c r="G7" s="182" t="s">
        <v>13240</v>
      </c>
      <c r="H7" s="183">
        <v>0</v>
      </c>
      <c r="I7" s="184" t="s">
        <v>15148</v>
      </c>
      <c r="J7" s="184" t="s">
        <v>12852</v>
      </c>
      <c r="K7" s="224"/>
      <c r="L7" s="224"/>
      <c r="M7" s="224"/>
      <c r="N7" s="224"/>
      <c r="O7" s="224"/>
      <c r="P7" s="185" t="s">
        <v>489</v>
      </c>
      <c r="Q7" s="225"/>
      <c r="R7" s="182" t="s">
        <v>15109</v>
      </c>
      <c r="S7" s="181" t="str">
        <f t="shared" ca="1" si="3"/>
        <v>ID</v>
      </c>
      <c r="T7" s="181" t="str">
        <f ca="1">IF(B7="","",IF(ISERROR(MATCH($J7,[1]SorP!$B$1:$B$6279,0)),"",INDIRECT("'SorP'!$A$"&amp;MATCH($S7&amp;$J7,[1]SorP!C:C,0))))</f>
        <v>ID-BB</v>
      </c>
      <c r="U7" s="201"/>
      <c r="V7" s="226">
        <f>IF(C7="",NA(),IF(OR(C7="Smelter not listed",C7="Smelter not yet identified"),MATCH($B7&amp;$D7,'[1]Smelter Look-up'!$J:$J,0),MATCH($B7&amp;$C7,'[1]Smelter Look-up'!$J:$J,0)))</f>
        <v>499</v>
      </c>
      <c r="X7" s="227">
        <f t="shared" si="1"/>
        <v>0</v>
      </c>
      <c r="AB7" s="228" t="str">
        <f t="shared" si="2"/>
        <v>TinPT Menara Cipta Mulia</v>
      </c>
    </row>
    <row r="8" spans="1:34" s="227" customFormat="1" ht="19.899999999999999" customHeight="1">
      <c r="A8" s="262" t="s">
        <v>764</v>
      </c>
      <c r="B8" s="182" t="s">
        <v>1126</v>
      </c>
      <c r="C8" s="186" t="s">
        <v>838</v>
      </c>
      <c r="D8" s="230" t="s">
        <v>838</v>
      </c>
      <c r="E8" s="182" t="s">
        <v>2430</v>
      </c>
      <c r="F8" s="182" t="s">
        <v>764</v>
      </c>
      <c r="G8" s="182" t="s">
        <v>13240</v>
      </c>
      <c r="H8" s="183">
        <v>0</v>
      </c>
      <c r="I8" s="184" t="s">
        <v>1769</v>
      </c>
      <c r="J8" s="184" t="s">
        <v>1769</v>
      </c>
      <c r="K8" s="224" t="s">
        <v>15805</v>
      </c>
      <c r="L8" s="224" t="s">
        <v>15806</v>
      </c>
      <c r="M8" s="224" t="s">
        <v>15807</v>
      </c>
      <c r="N8" s="224" t="s">
        <v>15808</v>
      </c>
      <c r="O8" s="224" t="s">
        <v>15809</v>
      </c>
      <c r="P8" s="185" t="s">
        <v>489</v>
      </c>
      <c r="Q8" s="225"/>
      <c r="R8" s="182" t="s">
        <v>838</v>
      </c>
      <c r="S8" s="181" t="str">
        <f t="shared" ca="1" si="3"/>
        <v>BO</v>
      </c>
      <c r="T8" s="181" t="str">
        <f ca="1">IF(B8="","",IF(ISERROR(MATCH($J8,[1]SorP!$B$1:$B$6279,0)),"",INDIRECT("'SorP'!$A$"&amp;MATCH($S8&amp;$J8,[1]SorP!C:C,0))))</f>
        <v>BO-O</v>
      </c>
      <c r="U8" s="201"/>
      <c r="V8" s="226">
        <f>IF(C8="",NA(),IF(OR(C8="Smelter not listed",C8="Smelter not yet identified"),MATCH($B8&amp;$D8,'[1]Smelter Look-up'!$J:$J,0),MATCH($B8&amp;$C8,'[1]Smelter Look-up'!$J:$J,0)))</f>
        <v>421</v>
      </c>
      <c r="X8" s="227">
        <f t="shared" si="1"/>
        <v>0</v>
      </c>
      <c r="AB8" s="228" t="str">
        <f t="shared" si="2"/>
        <v>TinEM Vinto</v>
      </c>
    </row>
    <row r="9" spans="1:34" s="227" customFormat="1" ht="19.899999999999999" customHeight="1">
      <c r="A9" s="262" t="s">
        <v>773</v>
      </c>
      <c r="B9" s="182" t="s">
        <v>1126</v>
      </c>
      <c r="C9" s="186" t="s">
        <v>1030</v>
      </c>
      <c r="D9" s="230" t="s">
        <v>1030</v>
      </c>
      <c r="E9" s="182" t="s">
        <v>876</v>
      </c>
      <c r="F9" s="182" t="s">
        <v>773</v>
      </c>
      <c r="G9" s="182" t="s">
        <v>13240</v>
      </c>
      <c r="H9" s="183">
        <v>0</v>
      </c>
      <c r="I9" s="184" t="s">
        <v>1785</v>
      </c>
      <c r="J9" s="184" t="s">
        <v>9115</v>
      </c>
      <c r="K9" s="224" t="s">
        <v>15810</v>
      </c>
      <c r="L9" s="224" t="s">
        <v>15811</v>
      </c>
      <c r="M9" s="224" t="s">
        <v>15807</v>
      </c>
      <c r="N9" s="224" t="s">
        <v>15812</v>
      </c>
      <c r="O9" s="224" t="s">
        <v>15813</v>
      </c>
      <c r="P9" s="185" t="s">
        <v>489</v>
      </c>
      <c r="Q9" s="225"/>
      <c r="R9" s="182" t="s">
        <v>1030</v>
      </c>
      <c r="S9" s="181" t="str">
        <f t="shared" ca="1" si="3"/>
        <v>PE</v>
      </c>
      <c r="T9" s="181" t="str">
        <f ca="1">IF(B9="","",IF(ISERROR(MATCH($J9,[1]SorP!$B$1:$B$6279,0)),"",INDIRECT("'SorP'!$A$"&amp;MATCH($S9&amp;$J9,[1]SorP!C:C,0))))</f>
        <v>PE-ICA</v>
      </c>
      <c r="U9" s="201"/>
      <c r="V9" s="226">
        <f>IF(C9="",NA(),IF(OR(C9="Smelter not listed",C9="Smelter not yet identified"),MATCH($B9&amp;$D9,'[1]Smelter Look-up'!$J:$J,0),MATCH($B9&amp;$C9,'[1]Smelter Look-up'!$J:$J,0)))</f>
        <v>470</v>
      </c>
      <c r="X9" s="227">
        <f t="shared" si="1"/>
        <v>0</v>
      </c>
      <c r="AB9" s="228" t="str">
        <f t="shared" si="2"/>
        <v>TinMinsur</v>
      </c>
    </row>
    <row r="10" spans="1:34" s="227" customFormat="1" ht="19.899999999999999" customHeight="1">
      <c r="A10" s="262" t="s">
        <v>777</v>
      </c>
      <c r="B10" s="182" t="s">
        <v>1126</v>
      </c>
      <c r="C10" s="186" t="s">
        <v>13803</v>
      </c>
      <c r="D10" s="230" t="s">
        <v>13803</v>
      </c>
      <c r="E10" s="182" t="s">
        <v>2430</v>
      </c>
      <c r="F10" s="182" t="s">
        <v>777</v>
      </c>
      <c r="G10" s="182" t="s">
        <v>13240</v>
      </c>
      <c r="H10" s="183">
        <v>0</v>
      </c>
      <c r="I10" s="184" t="s">
        <v>1769</v>
      </c>
      <c r="J10" s="184" t="s">
        <v>1769</v>
      </c>
      <c r="K10" s="224" t="s">
        <v>15814</v>
      </c>
      <c r="L10" s="224" t="s">
        <v>15815</v>
      </c>
      <c r="M10" s="224" t="s">
        <v>15807</v>
      </c>
      <c r="N10" s="224" t="s">
        <v>15816</v>
      </c>
      <c r="O10" s="224" t="s">
        <v>15817</v>
      </c>
      <c r="P10" s="185" t="s">
        <v>489</v>
      </c>
      <c r="Q10" s="225"/>
      <c r="R10" s="182" t="s">
        <v>13803</v>
      </c>
      <c r="S10" s="181" t="str">
        <f t="shared" ca="1" si="3"/>
        <v>BO</v>
      </c>
      <c r="T10" s="181" t="str">
        <f ca="1">IF(B10="","",IF(ISERROR(MATCH($J10,[1]SorP!$B$1:$B$6279,0)),"",INDIRECT("'SorP'!$A$"&amp;MATCH($S10&amp;$J10,[1]SorP!C:C,0))))</f>
        <v>BO-O</v>
      </c>
      <c r="U10" s="201"/>
      <c r="V10" s="226">
        <f>IF(C10="",NA(),IF(OR(C10="Smelter not listed",C10="Smelter not yet identified"),MATCH($B10&amp;$D10,'[1]Smelter Look-up'!$J:$J,0),MATCH($B10&amp;$C10,'[1]Smelter Look-up'!$J:$J,0)))</f>
        <v>482</v>
      </c>
      <c r="X10" s="227">
        <f t="shared" si="1"/>
        <v>0</v>
      </c>
      <c r="AB10" s="228" t="str">
        <f t="shared" si="2"/>
        <v>TinOperaciones Metalurgicas S.A.</v>
      </c>
    </row>
    <row r="11" spans="1:34" s="227" customFormat="1" ht="19.899999999999999" customHeight="1">
      <c r="A11" s="262" t="s">
        <v>770</v>
      </c>
      <c r="B11" s="182" t="s">
        <v>1126</v>
      </c>
      <c r="C11" s="186" t="s">
        <v>1322</v>
      </c>
      <c r="D11" s="230" t="s">
        <v>1322</v>
      </c>
      <c r="E11" s="182" t="s">
        <v>1096</v>
      </c>
      <c r="F11" s="182" t="s">
        <v>770</v>
      </c>
      <c r="G11" s="182" t="s">
        <v>13240</v>
      </c>
      <c r="H11" s="183">
        <v>0</v>
      </c>
      <c r="I11" s="184" t="s">
        <v>1775</v>
      </c>
      <c r="J11" s="184" t="s">
        <v>13603</v>
      </c>
      <c r="K11" s="224" t="s">
        <v>15818</v>
      </c>
      <c r="L11" s="224" t="s">
        <v>15819</v>
      </c>
      <c r="M11" s="224" t="s">
        <v>15820</v>
      </c>
      <c r="N11" s="224" t="s">
        <v>15821</v>
      </c>
      <c r="O11" s="224" t="s">
        <v>15822</v>
      </c>
      <c r="P11" s="185" t="s">
        <v>489</v>
      </c>
      <c r="Q11" s="225"/>
      <c r="R11" s="182" t="s">
        <v>1322</v>
      </c>
      <c r="S11" s="181" t="str">
        <f t="shared" ca="1" si="3"/>
        <v>CN</v>
      </c>
      <c r="T11" s="181" t="str">
        <f ca="1">IF(B11="","",IF(ISERROR(MATCH($J11,[1]SorP!$B$1:$B$6279,0)),"",INDIRECT("'SorP'!$A$"&amp;MATCH($S11&amp;$J11,[1]SorP!C:C,0))))</f>
        <v>CN-GX</v>
      </c>
      <c r="U11" s="201"/>
      <c r="V11" s="226">
        <f>IF(C11="",NA(),IF(OR(C11="Smelter not listed",C11="Smelter not yet identified"),MATCH($B11&amp;$D11,'[1]Smelter Look-up'!$J:$J,0),MATCH($B11&amp;$C11,'[1]Smelter Look-up'!$J:$J,0)))</f>
        <v>403</v>
      </c>
      <c r="X11" s="227">
        <f t="shared" si="1"/>
        <v>0</v>
      </c>
      <c r="AB11" s="228" t="str">
        <f t="shared" si="2"/>
        <v>TinChina Tin Group Co., Ltd.</v>
      </c>
    </row>
    <row r="12" spans="1:34" s="227" customFormat="1" ht="19.899999999999999" customHeight="1">
      <c r="A12" s="262" t="s">
        <v>781</v>
      </c>
      <c r="B12" s="182" t="s">
        <v>1126</v>
      </c>
      <c r="C12" s="186" t="s">
        <v>13801</v>
      </c>
      <c r="D12" s="230" t="s">
        <v>13801</v>
      </c>
      <c r="E12" s="182" t="s">
        <v>1101</v>
      </c>
      <c r="F12" s="182" t="s">
        <v>781</v>
      </c>
      <c r="G12" s="182" t="s">
        <v>13240</v>
      </c>
      <c r="H12" s="183">
        <v>0</v>
      </c>
      <c r="I12" s="184" t="s">
        <v>1794</v>
      </c>
      <c r="J12" s="184" t="s">
        <v>12852</v>
      </c>
      <c r="K12" s="224"/>
      <c r="L12" s="224"/>
      <c r="M12" s="224" t="s">
        <v>15807</v>
      </c>
      <c r="N12" s="224" t="s">
        <v>15823</v>
      </c>
      <c r="O12" s="224" t="s">
        <v>15824</v>
      </c>
      <c r="P12" s="185" t="s">
        <v>489</v>
      </c>
      <c r="Q12" s="225"/>
      <c r="R12" s="182" t="s">
        <v>13801</v>
      </c>
      <c r="S12" s="181" t="str">
        <f t="shared" ca="1" si="3"/>
        <v>ID</v>
      </c>
      <c r="T12" s="181" t="str">
        <f ca="1">IF(B12="","",IF(ISERROR(MATCH($J12,[1]SorP!$B$1:$B$6279,0)),"",INDIRECT("'SorP'!$A$"&amp;MATCH($S12&amp;$J12,[1]SorP!C:C,0))))</f>
        <v>ID-BB</v>
      </c>
      <c r="U12" s="201"/>
      <c r="V12" s="226">
        <f>IF(C12="",NA(),IF(OR(C12="Smelter not listed",C12="Smelter not yet identified"),MATCH($B12&amp;$D12,'[1]Smelter Look-up'!$J:$J,0),MATCH($B12&amp;$C12,'[1]Smelter Look-up'!$J:$J,0)))</f>
        <v>514</v>
      </c>
      <c r="X12" s="227">
        <f t="shared" si="1"/>
        <v>0</v>
      </c>
      <c r="AB12" s="228" t="str">
        <f t="shared" si="2"/>
        <v>TinPT Timah Tbk Mentok</v>
      </c>
    </row>
    <row r="13" spans="1:34" s="227" customFormat="1" ht="19.899999999999999" customHeight="1">
      <c r="A13" s="262" t="s">
        <v>771</v>
      </c>
      <c r="B13" s="182" t="s">
        <v>1126</v>
      </c>
      <c r="C13" s="186" t="s">
        <v>817</v>
      </c>
      <c r="D13" s="230" t="s">
        <v>817</v>
      </c>
      <c r="E13" s="182" t="s">
        <v>1111</v>
      </c>
      <c r="F13" s="182" t="s">
        <v>771</v>
      </c>
      <c r="G13" s="182" t="s">
        <v>13240</v>
      </c>
      <c r="H13" s="183" t="s">
        <v>15825</v>
      </c>
      <c r="I13" s="184" t="s">
        <v>1780</v>
      </c>
      <c r="J13" s="184" t="s">
        <v>8688</v>
      </c>
      <c r="K13" s="224" t="s">
        <v>15826</v>
      </c>
      <c r="L13" s="224" t="s">
        <v>15827</v>
      </c>
      <c r="M13" s="224"/>
      <c r="N13" s="224" t="s">
        <v>15828</v>
      </c>
      <c r="O13" s="224" t="s">
        <v>15829</v>
      </c>
      <c r="P13" s="185" t="s">
        <v>489</v>
      </c>
      <c r="Q13" s="225"/>
      <c r="R13" s="182" t="s">
        <v>817</v>
      </c>
      <c r="S13" s="181" t="str">
        <f t="shared" ca="1" si="3"/>
        <v>MY</v>
      </c>
      <c r="T13" s="181" t="str">
        <f ca="1">IF(B13="","",IF(ISERROR(MATCH($J13,[1]SorP!$B$1:$B$6279,0)),"",INDIRECT("'SorP'!$A$"&amp;MATCH($S13&amp;$J13,[1]SorP!C:C,0))))</f>
        <v>MY-07</v>
      </c>
      <c r="U13" s="201"/>
      <c r="V13" s="226">
        <f>IF(C13="",NA(),IF(OR(C13="Smelter not listed",C13="Smelter not yet identified"),MATCH($B13&amp;$D13,'[1]Smelter Look-up'!$J:$J,0),MATCH($B13&amp;$C13,'[1]Smelter Look-up'!$J:$J,0)))</f>
        <v>458</v>
      </c>
      <c r="X13" s="227">
        <f t="shared" si="1"/>
        <v>0</v>
      </c>
      <c r="AB13" s="228" t="str">
        <f t="shared" si="2"/>
        <v>TinMalaysia Smelting Corporation (MSC)</v>
      </c>
    </row>
    <row r="14" spans="1:34" s="227" customFormat="1" ht="19.899999999999999" customHeight="1">
      <c r="A14" s="262" t="s">
        <v>1815</v>
      </c>
      <c r="B14" s="182" t="s">
        <v>1126</v>
      </c>
      <c r="C14" s="186" t="s">
        <v>12932</v>
      </c>
      <c r="D14" s="230" t="s">
        <v>12932</v>
      </c>
      <c r="E14" s="182" t="s">
        <v>1091</v>
      </c>
      <c r="F14" s="182" t="s">
        <v>1815</v>
      </c>
      <c r="G14" s="182" t="s">
        <v>13240</v>
      </c>
      <c r="H14" s="183">
        <v>0</v>
      </c>
      <c r="I14" s="184" t="s">
        <v>1816</v>
      </c>
      <c r="J14" s="184" t="s">
        <v>3153</v>
      </c>
      <c r="K14" s="224" t="s">
        <v>15830</v>
      </c>
      <c r="L14" s="224" t="s">
        <v>15831</v>
      </c>
      <c r="M14" s="224"/>
      <c r="N14" s="224" t="s">
        <v>15832</v>
      </c>
      <c r="O14" s="224" t="s">
        <v>15832</v>
      </c>
      <c r="P14" s="185" t="s">
        <v>489</v>
      </c>
      <c r="Q14" s="225"/>
      <c r="R14" s="182" t="s">
        <v>15533</v>
      </c>
      <c r="S14" s="181" t="str">
        <f t="shared" ca="1" si="3"/>
        <v>BE</v>
      </c>
      <c r="T14" s="181" t="str">
        <f ca="1">IF(B14="","",IF(ISERROR(MATCH($J14,[1]SorP!$B$1:$B$6279,0)),"",INDIRECT("'SorP'!$A$"&amp;MATCH($S14&amp;$J14,[1]SorP!C:C,0))))</f>
        <v>BE-VAN</v>
      </c>
      <c r="U14" s="201"/>
      <c r="V14" s="226">
        <f>IF(C14="",NA(),IF(OR(C14="Smelter not listed",C14="Smelter not yet identified"),MATCH($B14&amp;$D14,'[1]Smelter Look-up'!$J:$J,0),MATCH($B14&amp;$C14,'[1]Smelter Look-up'!$J:$J,0)))</f>
        <v>463</v>
      </c>
      <c r="X14" s="227">
        <f t="shared" si="1"/>
        <v>0</v>
      </c>
      <c r="AB14" s="228" t="str">
        <f t="shared" si="2"/>
        <v>TinMetallo Belgium N.V.</v>
      </c>
    </row>
    <row r="15" spans="1:34" s="227" customFormat="1" ht="19.899999999999999" customHeight="1">
      <c r="A15" s="262" t="s">
        <v>1817</v>
      </c>
      <c r="B15" s="182" t="s">
        <v>1126</v>
      </c>
      <c r="C15" s="186" t="s">
        <v>12933</v>
      </c>
      <c r="D15" s="230" t="s">
        <v>12933</v>
      </c>
      <c r="E15" s="182" t="s">
        <v>1098</v>
      </c>
      <c r="F15" s="182" t="s">
        <v>1817</v>
      </c>
      <c r="G15" s="182" t="s">
        <v>13240</v>
      </c>
      <c r="H15" s="183">
        <v>0</v>
      </c>
      <c r="I15" s="184" t="s">
        <v>1818</v>
      </c>
      <c r="J15" s="184" t="s">
        <v>12412</v>
      </c>
      <c r="K15" s="224" t="s">
        <v>15830</v>
      </c>
      <c r="L15" s="224" t="s">
        <v>15831</v>
      </c>
      <c r="M15" s="224"/>
      <c r="N15" s="224" t="s">
        <v>15832</v>
      </c>
      <c r="O15" s="224" t="s">
        <v>15832</v>
      </c>
      <c r="P15" s="185" t="s">
        <v>489</v>
      </c>
      <c r="Q15" s="225"/>
      <c r="R15" s="182" t="s">
        <v>15534</v>
      </c>
      <c r="S15" s="181" t="str">
        <f t="shared" ca="1" si="3"/>
        <v>ES</v>
      </c>
      <c r="T15" s="181" t="str">
        <f ca="1">IF(B15="","",IF(ISERROR(MATCH($J15,[1]SorP!$B$1:$B$6279,0)),"",INDIRECT("'SorP'!$A$"&amp;MATCH($S15&amp;$J15,[1]SorP!C:C,0))))</f>
        <v>ES-BI</v>
      </c>
      <c r="U15" s="201"/>
      <c r="V15" s="226">
        <f>IF(C15="",NA(),IF(OR(C15="Smelter not listed",C15="Smelter not yet identified"),MATCH($B15&amp;$D15,'[1]Smelter Look-up'!$J:$J,0),MATCH($B15&amp;$C15,'[1]Smelter Look-up'!$J:$J,0)))</f>
        <v>464</v>
      </c>
      <c r="X15" s="227">
        <f t="shared" si="1"/>
        <v>0</v>
      </c>
      <c r="AB15" s="228" t="str">
        <f t="shared" si="2"/>
        <v>TinMetallo Spain S.L.U.</v>
      </c>
    </row>
    <row r="16" spans="1:34" s="227" customFormat="1" ht="19.899999999999999" customHeight="1">
      <c r="A16" s="262" t="s">
        <v>784</v>
      </c>
      <c r="B16" s="182" t="s">
        <v>1126</v>
      </c>
      <c r="C16" s="186" t="s">
        <v>1797</v>
      </c>
      <c r="D16" s="230" t="s">
        <v>1027</v>
      </c>
      <c r="E16" s="182" t="s">
        <v>884</v>
      </c>
      <c r="F16" s="182" t="s">
        <v>784</v>
      </c>
      <c r="G16" s="182" t="s">
        <v>13240</v>
      </c>
      <c r="H16" s="183" t="s">
        <v>15833</v>
      </c>
      <c r="I16" s="184" t="s">
        <v>1795</v>
      </c>
      <c r="J16" s="184" t="s">
        <v>1796</v>
      </c>
      <c r="K16" s="224" t="s">
        <v>15834</v>
      </c>
      <c r="L16" s="224" t="s">
        <v>15835</v>
      </c>
      <c r="M16" s="224"/>
      <c r="N16" s="224" t="s">
        <v>15836</v>
      </c>
      <c r="O16" s="224" t="s">
        <v>15837</v>
      </c>
      <c r="P16" s="185" t="s">
        <v>489</v>
      </c>
      <c r="Q16" s="225"/>
      <c r="R16" s="182" t="s">
        <v>1027</v>
      </c>
      <c r="S16" s="181" t="str">
        <f t="shared" ca="1" si="3"/>
        <v>TH</v>
      </c>
      <c r="T16" s="181" t="str">
        <f ca="1">IF(B16="","",IF(ISERROR(MATCH($J16,[1]SorP!$B$1:$B$6279,0)),"",INDIRECT("'SorP'!$A$"&amp;MATCH($S16&amp;$J16,[1]SorP!C:C,0))))</f>
        <v>TH-83</v>
      </c>
      <c r="U16" s="201"/>
      <c r="V16" s="226">
        <f>IF(C16="",NA(),IF(OR(C16="Smelter not listed",C16="Smelter not yet identified"),MATCH($B16&amp;$D16,'[1]Smelter Look-up'!$J:$J,0),MATCH($B16&amp;$C16,'[1]Smelter Look-up'!$J:$J,0)))</f>
        <v>525</v>
      </c>
      <c r="X16" s="227">
        <f t="shared" si="1"/>
        <v>0</v>
      </c>
      <c r="AB16" s="228" t="str">
        <f t="shared" si="2"/>
        <v>TinThailand Smelting &amp; Refining Co Ltd</v>
      </c>
    </row>
    <row r="17" spans="1:28" s="227" customFormat="1" ht="19.899999999999999" customHeight="1">
      <c r="A17" s="262" t="s">
        <v>786</v>
      </c>
      <c r="B17" s="182" t="s">
        <v>1126</v>
      </c>
      <c r="C17" s="186" t="s">
        <v>2226</v>
      </c>
      <c r="D17" s="230" t="s">
        <v>2226</v>
      </c>
      <c r="E17" s="182" t="s">
        <v>1096</v>
      </c>
      <c r="F17" s="182" t="s">
        <v>786</v>
      </c>
      <c r="G17" s="182" t="s">
        <v>13240</v>
      </c>
      <c r="H17" s="183">
        <v>0</v>
      </c>
      <c r="I17" s="184" t="s">
        <v>2446</v>
      </c>
      <c r="J17" s="184" t="s">
        <v>13628</v>
      </c>
      <c r="K17" s="224"/>
      <c r="L17" s="224"/>
      <c r="M17" s="224"/>
      <c r="N17" s="224"/>
      <c r="O17" s="224"/>
      <c r="P17" s="185"/>
      <c r="Q17" s="225"/>
      <c r="R17" s="182" t="s">
        <v>2166</v>
      </c>
      <c r="S17" s="181" t="str">
        <f t="shared" ca="1" si="3"/>
        <v>CN</v>
      </c>
      <c r="T17" s="181" t="str">
        <f ca="1">IF(B17="","",IF(ISERROR(MATCH($J17,[1]SorP!$B$1:$B$6279,0)),"",INDIRECT("'SorP'!$A$"&amp;MATCH($S17&amp;$J17,[1]SorP!C:C,0))))</f>
        <v>CN-YN</v>
      </c>
      <c r="U17" s="201"/>
      <c r="V17" s="226">
        <f>IF(C17="",NA(),IF(OR(C17="Smelter not listed",C17="Smelter not yet identified"),MATCH($B17&amp;$D17,'[1]Smelter Look-up'!$J:$J,0),MATCH($B17&amp;$C17,'[1]Smelter Look-up'!$J:$J,0)))</f>
        <v>398</v>
      </c>
      <c r="X17" s="227">
        <f t="shared" si="1"/>
        <v>0</v>
      </c>
      <c r="AB17" s="228" t="str">
        <f t="shared" si="2"/>
        <v>TinChengfeng Metals Co Pte Ltd</v>
      </c>
    </row>
    <row r="18" spans="1:28" s="227" customFormat="1" ht="49.5">
      <c r="A18" s="181" t="s">
        <v>800</v>
      </c>
      <c r="B18" s="182" t="s">
        <v>1126</v>
      </c>
      <c r="C18" s="186" t="s">
        <v>13802</v>
      </c>
      <c r="D18" s="230" t="s">
        <v>13802</v>
      </c>
      <c r="E18" s="182" t="s">
        <v>1101</v>
      </c>
      <c r="F18" s="182" t="s">
        <v>800</v>
      </c>
      <c r="G18" s="182" t="s">
        <v>13240</v>
      </c>
      <c r="H18" s="183">
        <v>0</v>
      </c>
      <c r="I18" s="184" t="s">
        <v>1792</v>
      </c>
      <c r="J18" s="184" t="s">
        <v>6065</v>
      </c>
      <c r="K18" s="224"/>
      <c r="L18" s="224"/>
      <c r="M18" s="224"/>
      <c r="N18" s="224"/>
      <c r="O18" s="224"/>
      <c r="P18" s="185" t="s">
        <v>489</v>
      </c>
      <c r="Q18" s="225"/>
      <c r="R18" s="182" t="s">
        <v>13802</v>
      </c>
      <c r="S18" s="181" t="str">
        <f t="shared" ca="1" si="3"/>
        <v>ID</v>
      </c>
      <c r="T18" s="181" t="str">
        <f ca="1">IF(B18="","",IF(ISERROR(MATCH($J18,[1]SorP!$B$1:$B$6279,0)),"",INDIRECT("'SorP'!$A$"&amp;MATCH($S18&amp;$J18,[1]SorP!C:C,0))))</f>
        <v>ID-RI</v>
      </c>
      <c r="U18" s="201"/>
      <c r="V18" s="226">
        <f>IF(C18="",NA(),IF(OR(C18="Smelter not listed",C18="Smelter not yet identified"),MATCH($B18&amp;$D18,'[1]Smelter Look-up'!$J:$J,0),MATCH($B18&amp;$C18,'[1]Smelter Look-up'!$J:$J,0)))</f>
        <v>513</v>
      </c>
      <c r="X18" s="227">
        <f t="shared" si="1"/>
        <v>0</v>
      </c>
      <c r="AB18" s="228" t="str">
        <f t="shared" si="2"/>
        <v>TinPT Timah Tbk Kundur</v>
      </c>
    </row>
    <row r="19" spans="1:28" s="227" customFormat="1" ht="19.899999999999999" customHeight="1">
      <c r="A19" s="181" t="s">
        <v>15100</v>
      </c>
      <c r="B19" s="182" t="s">
        <v>1126</v>
      </c>
      <c r="C19" s="186" t="s">
        <v>15101</v>
      </c>
      <c r="D19" s="230" t="s">
        <v>15101</v>
      </c>
      <c r="E19" s="182" t="s">
        <v>1092</v>
      </c>
      <c r="F19" s="182" t="s">
        <v>15100</v>
      </c>
      <c r="G19" s="182" t="s">
        <v>13240</v>
      </c>
      <c r="H19" s="183">
        <v>0</v>
      </c>
      <c r="I19" s="184" t="s">
        <v>15144</v>
      </c>
      <c r="J19" s="184" t="s">
        <v>1674</v>
      </c>
      <c r="K19" s="224"/>
      <c r="L19" s="224"/>
      <c r="M19" s="224"/>
      <c r="N19" s="224"/>
      <c r="O19" s="224"/>
      <c r="P19" s="185"/>
      <c r="Q19" s="225"/>
      <c r="R19" s="182" t="s">
        <v>15099</v>
      </c>
      <c r="S19" s="181" t="str">
        <f t="shared" ref="S19" ca="1" si="4">IF(B19="","",IF(ISERROR(MATCH($E19,CL,0)),"Unknown",INDIRECT("'C'!$A$"&amp;MATCH($E19,CL,0)+1)))</f>
        <v>BR</v>
      </c>
      <c r="T19" s="181" t="str">
        <f ca="1">IF(B19="","",IF(ISERROR(MATCH($J19,[2]SorP!$B$1:$B$6230,0)),"",INDIRECT("'SorP'!$A$"&amp;MATCH($J19,[2]SorP!$B$1:$B$6230,0))))</f>
        <v>BR-SP</v>
      </c>
      <c r="U19" s="201"/>
      <c r="V19" s="226">
        <f>IF(C19="",NA(),IF(OR(C19="Smelter not listed",C19="Smelter not yet identified"),MATCH($B19&amp;$D19,'[2]Smelter Look-up'!$J:$J,0),MATCH($B19&amp;$C19,'[2]Smelter Look-up'!$J:$J,0)))</f>
        <v>428</v>
      </c>
      <c r="X19" s="227">
        <f t="shared" si="1"/>
        <v>0</v>
      </c>
      <c r="AB19" s="228" t="str">
        <f t="shared" si="2"/>
        <v>TinFábrica Auricchio</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ref="S6:S37" ca="1" si="5">IF(B20="","",IF(ISERROR(MATCH($E20,CL,0)),"Unknown",INDIRECT("'C'!$A$"&amp;MATCH($E20,CL,0)+1)))</f>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ref="X6:X37" ca="1" si="6">IF(AND(C20="Smelter not listed",OR(LEN(D20)=0,LEN(E20)=0)),1,0)</f>
        <v>0</v>
      </c>
      <c r="AB20" s="228" t="str">
        <f t="shared" ref="AB6:AB37" si="7">B20&amp;C20</f>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5"/>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6"/>
        <v>0</v>
      </c>
      <c r="AB21" s="228" t="str">
        <f t="shared" si="7"/>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5"/>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6"/>
        <v>0</v>
      </c>
      <c r="AB22" s="228" t="str">
        <f t="shared" si="7"/>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5"/>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6"/>
        <v>0</v>
      </c>
      <c r="AB23" s="228" t="str">
        <f t="shared" si="7"/>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5"/>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6"/>
        <v>0</v>
      </c>
      <c r="AB24" s="228" t="str">
        <f t="shared" si="7"/>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5"/>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6"/>
        <v>0</v>
      </c>
      <c r="AB25" s="228" t="str">
        <f t="shared" si="7"/>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5"/>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6"/>
        <v>0</v>
      </c>
      <c r="AB26" s="228" t="str">
        <f t="shared" si="7"/>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5"/>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6"/>
        <v>0</v>
      </c>
      <c r="AB27" s="228" t="str">
        <f t="shared" si="7"/>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5"/>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6"/>
        <v>0</v>
      </c>
      <c r="AB28" s="228" t="str">
        <f t="shared" si="7"/>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8">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9">IF(AND(C38="Smelter not listed",OR(LEN(D38)=0,LEN(E38)=0)),1,0)</f>
        <v>0</v>
      </c>
      <c r="AB38" s="228" t="str">
        <f t="shared" ref="AB38:AB68" si="10">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8"/>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9"/>
        <v>0</v>
      </c>
      <c r="AB39" s="228" t="str">
        <f t="shared" si="10"/>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8"/>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9"/>
        <v>0</v>
      </c>
      <c r="AB40" s="228" t="str">
        <f t="shared" si="10"/>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8"/>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9"/>
        <v>0</v>
      </c>
      <c r="AB41" s="228" t="str">
        <f t="shared" si="10"/>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8"/>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9"/>
        <v>0</v>
      </c>
      <c r="AB42" s="228" t="str">
        <f t="shared" si="10"/>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8"/>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9"/>
        <v>0</v>
      </c>
      <c r="AB43" s="228" t="str">
        <f t="shared" si="10"/>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8"/>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9"/>
        <v>0</v>
      </c>
      <c r="AB44" s="228" t="str">
        <f t="shared" si="10"/>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8"/>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9"/>
        <v>0</v>
      </c>
      <c r="AB45" s="228" t="str">
        <f t="shared" si="10"/>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8"/>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9"/>
        <v>0</v>
      </c>
      <c r="AB46" s="228" t="str">
        <f t="shared" si="10"/>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8"/>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9"/>
        <v>0</v>
      </c>
      <c r="AB47" s="228" t="str">
        <f t="shared" si="10"/>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8"/>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9"/>
        <v>0</v>
      </c>
      <c r="AB48" s="228" t="str">
        <f t="shared" si="10"/>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8"/>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9"/>
        <v>0</v>
      </c>
      <c r="AB49" s="228" t="str">
        <f t="shared" si="10"/>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8"/>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9"/>
        <v>0</v>
      </c>
      <c r="AB50" s="228" t="str">
        <f t="shared" si="10"/>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8"/>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9"/>
        <v>0</v>
      </c>
      <c r="AB51" s="228" t="str">
        <f t="shared" si="10"/>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8"/>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9"/>
        <v>0</v>
      </c>
      <c r="AB59" s="228" t="str">
        <f t="shared" si="10"/>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8"/>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9"/>
        <v>0</v>
      </c>
      <c r="AB60" s="228" t="str">
        <f t="shared" si="10"/>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8"/>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9"/>
        <v>0</v>
      </c>
      <c r="AB61" s="228" t="str">
        <f t="shared" si="10"/>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1">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2">IF(AND(C69="Smelter not listed",OR(LEN(D69)=0,LEN(E69)=0)),1,0)</f>
        <v>0</v>
      </c>
      <c r="AB69" s="228" t="str">
        <f t="shared" ref="AB69"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4">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5">IF(AND(C70="Smelter not listed",OR(LEN(D70)=0,LEN(E70)=0)),1,0)</f>
        <v>0</v>
      </c>
      <c r="AB70" s="228" t="str">
        <f t="shared" ref="AB70:AB101" si="16">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7">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8">IF(AND(C102="Smelter not listed",OR(LEN(D102)=0,LEN(E102)=0)),1,0)</f>
        <v>0</v>
      </c>
      <c r="AB102" s="228" t="str">
        <f t="shared" ref="AB102:AB132" si="19">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0">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1">IF(AND(C133="Smelter not listed",OR(LEN(D133)=0,LEN(E133)=0)),1,0)</f>
        <v>0</v>
      </c>
      <c r="AB133" s="228" t="str">
        <f t="shared" ref="AB133"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3">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4">IF(AND(C134="Smelter not listed",OR(LEN(D134)=0,LEN(E134)=0)),1,0)</f>
        <v>0</v>
      </c>
      <c r="AB134" s="228" t="str">
        <f t="shared" ref="AB134:AB165" si="25">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6">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7">IF(AND(C166="Smelter not listed",OR(LEN(D166)=0,LEN(E166)=0)),1,0)</f>
        <v>0</v>
      </c>
      <c r="AB166" s="228" t="str">
        <f t="shared" ref="AB166:AB196" si="28">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9">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30">IF(AND(C197="Smelter not listed",OR(LEN(D197)=0,LEN(E197)=0)),1,0)</f>
        <v>0</v>
      </c>
      <c r="AB197" s="228" t="str">
        <f t="shared" ref="AB197"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2">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3">IF(AND(C198="Smelter not listed",OR(LEN(D198)=0,LEN(E198)=0)),1,0)</f>
        <v>0</v>
      </c>
      <c r="AB198" s="228" t="str">
        <f t="shared" ref="AB198:AB229" si="34">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5">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6">IF(AND(C230="Smelter not listed",OR(LEN(D230)=0,LEN(E230)=0)),1,0)</f>
        <v>0</v>
      </c>
      <c r="AB230" s="228" t="str">
        <f t="shared" ref="AB230:AB260" si="37">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8">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9">IF(AND(C261="Smelter not listed",OR(LEN(D261)=0,LEN(E261)=0)),1,0)</f>
        <v>0</v>
      </c>
      <c r="AB261" s="228" t="str">
        <f t="shared" ref="AB261"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1">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2">IF(AND(C262="Smelter not listed",OR(LEN(D262)=0,LEN(E262)=0)),1,0)</f>
        <v>0</v>
      </c>
      <c r="AB262" s="228" t="str">
        <f t="shared" ref="AB262:AB293" si="43">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4">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5">IF(AND(C294="Smelter not listed",OR(LEN(D294)=0,LEN(E294)=0)),1,0)</f>
        <v>0</v>
      </c>
      <c r="AB294" s="228" t="str">
        <f t="shared" ref="AB294:AB324" si="46">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7">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8">IF(AND(C325="Smelter not listed",OR(LEN(D325)=0,LEN(E325)=0)),1,0)</f>
        <v>0</v>
      </c>
      <c r="AB325" s="228" t="str">
        <f t="shared" ref="AB325"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0">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1">IF(AND(C326="Smelter not listed",OR(LEN(D326)=0,LEN(E326)=0)),1,0)</f>
        <v>0</v>
      </c>
      <c r="AB326" s="228" t="str">
        <f t="shared" ref="AB326:AB357" si="5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4">IF(AND(C358="Smelter not listed",OR(LEN(D358)=0,LEN(E358)=0)),1,0)</f>
        <v>0</v>
      </c>
      <c r="AB358" s="228" t="str">
        <f t="shared" ref="AB358:AB388" si="5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6">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7">IF(AND(C389="Smelter not listed",OR(LEN(D389)=0,LEN(E389)=0)),1,0)</f>
        <v>0</v>
      </c>
      <c r="AB389" s="228" t="str">
        <f t="shared" ref="AB389"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9">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60">IF(AND(C390="Smelter not listed",OR(LEN(D390)=0,LEN(E390)=0)),1,0)</f>
        <v>0</v>
      </c>
      <c r="AB390" s="228" t="str">
        <f t="shared" ref="AB390:AB421" si="61">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2">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3">IF(AND(C422="Smelter not listed",OR(LEN(D422)=0,LEN(E422)=0)),1,0)</f>
        <v>0</v>
      </c>
      <c r="AB422" s="228" t="str">
        <f t="shared" ref="AB422:AB452" si="64">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5">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6">IF(AND(C453="Smelter not listed",OR(LEN(D453)=0,LEN(E453)=0)),1,0)</f>
        <v>0</v>
      </c>
      <c r="AB453" s="228" t="str">
        <f t="shared" ref="AB453"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8">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9">IF(AND(C454="Smelter not listed",OR(LEN(D454)=0,LEN(E454)=0)),1,0)</f>
        <v>0</v>
      </c>
      <c r="AB454" s="228" t="str">
        <f t="shared" ref="AB454:AB485" si="70">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1">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2">IF(AND(C486="Smelter not listed",OR(LEN(D486)=0,LEN(E486)=0)),1,0)</f>
        <v>0</v>
      </c>
      <c r="AB486" s="228" t="str">
        <f t="shared" ref="AB486:AB516" si="73">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4">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5">IF(AND(C517="Smelter not listed",OR(LEN(D517)=0,LEN(E517)=0)),1,0)</f>
        <v>0</v>
      </c>
      <c r="AB517" s="228" t="str">
        <f t="shared" ref="AB517"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7">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8">IF(AND(C518="Smelter not listed",OR(LEN(D518)=0,LEN(E518)=0)),1,0)</f>
        <v>0</v>
      </c>
      <c r="AB518" s="228" t="str">
        <f t="shared" ref="AB518:AB549" si="79">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0">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1">IF(AND(C550="Smelter not listed",OR(LEN(D550)=0,LEN(E550)=0)),1,0)</f>
        <v>0</v>
      </c>
      <c r="AB550" s="228" t="str">
        <f t="shared" ref="AB550:AB580" si="82">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6">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7">IF(AND(C586="Smelter not listed",OR(LEN(D586)=0,LEN(E586)=0)),1,0)</f>
        <v>0</v>
      </c>
      <c r="AB586" s="228" t="str">
        <f t="shared" ref="AB586"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9">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90">IF(AND(C587="Smelter not listed",OR(LEN(D587)=0,LEN(E587)=0)),1,0)</f>
        <v>0</v>
      </c>
      <c r="AB587" s="228" t="str">
        <f t="shared" ref="AB587:AB634" si="91">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2">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3">IF(AND(C635="Smelter not listed",OR(LEN(D635)=0,LEN(E635)=0)),1,0)</f>
        <v>0</v>
      </c>
      <c r="AB635" s="228" t="str">
        <f t="shared" ref="AB635"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5">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6">IF(AND(C636="Smelter not listed",OR(LEN(D636)=0,LEN(E636)=0)),1,0)</f>
        <v>0</v>
      </c>
      <c r="AB636" s="228" t="str">
        <f t="shared" ref="AB636:AB667" si="97">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8">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9">IF(AND(C668="Smelter not listed",OR(LEN(D668)=0,LEN(E668)=0)),1,0)</f>
        <v>0</v>
      </c>
      <c r="AB668" s="228" t="str">
        <f t="shared" ref="AB668:AB698" si="100">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2">IF(AND(C699="Smelter not listed",OR(LEN(D699)=0,LEN(E699)=0)),1,0)</f>
        <v>0</v>
      </c>
      <c r="AB699" s="228" t="str">
        <f t="shared" ref="AB699"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4">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5">IF(AND(C700="Smelter not listed",OR(LEN(D700)=0,LEN(E700)=0)),1,0)</f>
        <v>0</v>
      </c>
      <c r="AB700" s="228" t="str">
        <f t="shared" ref="AB700:AB731" si="106">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7">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8">IF(AND(C732="Smelter not listed",OR(LEN(D732)=0,LEN(E732)=0)),1,0)</f>
        <v>0</v>
      </c>
      <c r="AB732" s="228" t="str">
        <f t="shared" ref="AB732:AB762" si="109">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0">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1">IF(AND(C763="Smelter not listed",OR(LEN(D763)=0,LEN(E763)=0)),1,0)</f>
        <v>0</v>
      </c>
      <c r="AB763" s="228" t="str">
        <f t="shared" ref="AB763"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3">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4">IF(AND(C764="Smelter not listed",OR(LEN(D764)=0,LEN(E764)=0)),1,0)</f>
        <v>0</v>
      </c>
      <c r="AB764" s="228" t="str">
        <f t="shared" ref="AB764:AB795" si="115">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6">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7">IF(AND(C796="Smelter not listed",OR(LEN(D796)=0,LEN(E796)=0)),1,0)</f>
        <v>0</v>
      </c>
      <c r="AB796" s="228" t="str">
        <f t="shared" ref="AB796:AB826" si="118">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9">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20">IF(AND(C827="Smelter not listed",OR(LEN(D827)=0,LEN(E827)=0)),1,0)</f>
        <v>0</v>
      </c>
      <c r="AB827" s="228" t="str">
        <f t="shared" ref="AB827"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2">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3">IF(AND(C828="Smelter not listed",OR(LEN(D828)=0,LEN(E828)=0)),1,0)</f>
        <v>0</v>
      </c>
      <c r="AB828" s="228" t="str">
        <f t="shared" ref="AB828:AB859" si="124">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5">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6">IF(AND(C860="Smelter not listed",OR(LEN(D860)=0,LEN(E860)=0)),1,0)</f>
        <v>0</v>
      </c>
      <c r="AB860" s="228" t="str">
        <f t="shared" ref="AB860:AB890" si="127">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8">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9">IF(AND(C891="Smelter not listed",OR(LEN(D891)=0,LEN(E891)=0)),1,0)</f>
        <v>0</v>
      </c>
      <c r="AB891" s="228" t="str">
        <f t="shared" ref="AB891"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1">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2">IF(AND(C892="Smelter not listed",OR(LEN(D892)=0,LEN(E892)=0)),1,0)</f>
        <v>0</v>
      </c>
      <c r="AB892" s="228" t="str">
        <f t="shared" ref="AB892:AB923" si="133">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4">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5">IF(AND(C924="Smelter not listed",OR(LEN(D924)=0,LEN(E924)=0)),1,0)</f>
        <v>0</v>
      </c>
      <c r="AB924" s="228" t="str">
        <f t="shared" ref="AB924:AB954" si="136">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7">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8">IF(AND(C955="Smelter not listed",OR(LEN(D955)=0,LEN(E955)=0)),1,0)</f>
        <v>0</v>
      </c>
      <c r="AB955" s="228" t="str">
        <f t="shared" ref="AB955"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1">IF(AND(C956="Smelter not listed",OR(LEN(D956)=0,LEN(E956)=0)),1,0)</f>
        <v>0</v>
      </c>
      <c r="AB956" s="228" t="str">
        <f t="shared" ref="AB956:AB987" si="14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4">IF(AND(C988="Smelter not listed",OR(LEN(D988)=0,LEN(E988)=0)),1,0)</f>
        <v>0</v>
      </c>
      <c r="AB988" s="228" t="str">
        <f t="shared" ref="AB988:AB1018" si="14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6">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7">IF(AND(C1019="Smelter not listed",OR(LEN(D1019)=0,LEN(E1019)=0)),1,0)</f>
        <v>0</v>
      </c>
      <c r="AB1019" s="228" t="str">
        <f t="shared" ref="AB1019"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9">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50">IF(AND(C1020="Smelter not listed",OR(LEN(D1020)=0,LEN(E1020)=0)),1,0)</f>
        <v>0</v>
      </c>
      <c r="AB1020" s="228" t="str">
        <f t="shared" ref="AB1020:AB1051" si="151">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2">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3">IF(AND(C1052="Smelter not listed",OR(LEN(D1052)=0,LEN(E1052)=0)),1,0)</f>
        <v>0</v>
      </c>
      <c r="AB1052" s="228" t="str">
        <f t="shared" ref="AB1052:AB1082" si="154">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5">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6">IF(AND(C1083="Smelter not listed",OR(LEN(D1083)=0,LEN(E1083)=0)),1,0)</f>
        <v>0</v>
      </c>
      <c r="AB1083" s="228" t="str">
        <f t="shared" ref="AB1083"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8">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9">IF(AND(C1084="Smelter not listed",OR(LEN(D1084)=0,LEN(E1084)=0)),1,0)</f>
        <v>0</v>
      </c>
      <c r="AB1084" s="228" t="str">
        <f t="shared" ref="AB1084:AB1115" si="160">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1">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2">IF(AND(C1116="Smelter not listed",OR(LEN(D1116)=0,LEN(E1116)=0)),1,0)</f>
        <v>0</v>
      </c>
      <c r="AB1116" s="228" t="str">
        <f t="shared" ref="AB1116:AB1146" si="163">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4">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5">IF(AND(C1147="Smelter not listed",OR(LEN(D1147)=0,LEN(E1147)=0)),1,0)</f>
        <v>0</v>
      </c>
      <c r="AB1147" s="228" t="str">
        <f t="shared" ref="AB1147"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7">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8">IF(AND(C1148="Smelter not listed",OR(LEN(D1148)=0,LEN(E1148)=0)),1,0)</f>
        <v>0</v>
      </c>
      <c r="AB1148" s="228" t="str">
        <f t="shared" ref="AB1148:AB1179" si="169">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0">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1">IF(AND(C1180="Smelter not listed",OR(LEN(D1180)=0,LEN(E1180)=0)),1,0)</f>
        <v>0</v>
      </c>
      <c r="AB1180" s="228" t="str">
        <f t="shared" ref="AB1180:AB1210" si="172">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3">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4">IF(AND(C1211="Smelter not listed",OR(LEN(D1211)=0,LEN(E1211)=0)),1,0)</f>
        <v>0</v>
      </c>
      <c r="AB1211" s="228" t="str">
        <f t="shared" ref="AB1211"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6">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7">IF(AND(C1212="Smelter not listed",OR(LEN(D1212)=0,LEN(E1212)=0)),1,0)</f>
        <v>0</v>
      </c>
      <c r="AB1212" s="228" t="str">
        <f t="shared" ref="AB1212:AB1243" si="178">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9">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80">IF(AND(C1244="Smelter not listed",OR(LEN(D1244)=0,LEN(E1244)=0)),1,0)</f>
        <v>0</v>
      </c>
      <c r="AB1244" s="228" t="str">
        <f t="shared" ref="AB1244:AB1274" si="181">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2">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3">IF(AND(C1275="Smelter not listed",OR(LEN(D1275)=0,LEN(E1275)=0)),1,0)</f>
        <v>0</v>
      </c>
      <c r="AB1275" s="228" t="str">
        <f t="shared" ref="AB1275"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5">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6">IF(AND(C1276="Smelter not listed",OR(LEN(D1276)=0,LEN(E1276)=0)),1,0)</f>
        <v>0</v>
      </c>
      <c r="AB1276" s="228" t="str">
        <f t="shared" ref="AB1276:AB1307" si="187">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8">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9">IF(AND(C1308="Smelter not listed",OR(LEN(D1308)=0,LEN(E1308)=0)),1,0)</f>
        <v>0</v>
      </c>
      <c r="AB1308" s="228" t="str">
        <f t="shared" ref="AB1308:AB1338" si="190">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2">IF(AND(C1339="Smelter not listed",OR(LEN(D1339)=0,LEN(E1339)=0)),1,0)</f>
        <v>0</v>
      </c>
      <c r="AB1339" s="228" t="str">
        <f t="shared" ref="AB1339"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4">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5">IF(AND(C1340="Smelter not listed",OR(LEN(D1340)=0,LEN(E1340)=0)),1,0)</f>
        <v>0</v>
      </c>
      <c r="AB1340" s="228" t="str">
        <f t="shared" ref="AB1340:AB1371" si="196">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7">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8">IF(AND(C1372="Smelter not listed",OR(LEN(D1372)=0,LEN(E1372)=0)),1,0)</f>
        <v>0</v>
      </c>
      <c r="AB1372" s="228" t="str">
        <f t="shared" ref="AB1372:AB1402" si="199">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0">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1">IF(AND(C1403="Smelter not listed",OR(LEN(D1403)=0,LEN(E1403)=0)),1,0)</f>
        <v>0</v>
      </c>
      <c r="AB1403" s="228" t="str">
        <f t="shared" ref="AB1403"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3">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4">IF(AND(C1404="Smelter not listed",OR(LEN(D1404)=0,LEN(E1404)=0)),1,0)</f>
        <v>0</v>
      </c>
      <c r="AB1404" s="228" t="str">
        <f t="shared" ref="AB1404:AB1435" si="205">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6">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7">IF(AND(C1436="Smelter not listed",OR(LEN(D1436)=0,LEN(E1436)=0)),1,0)</f>
        <v>0</v>
      </c>
      <c r="AB1436" s="228" t="str">
        <f t="shared" ref="AB1436:AB1466" si="208">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9">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10">IF(AND(C1467="Smelter not listed",OR(LEN(D1467)=0,LEN(E1467)=0)),1,0)</f>
        <v>0</v>
      </c>
      <c r="AB1467" s="228" t="str">
        <f t="shared" ref="AB1467"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2">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3">IF(AND(C1468="Smelter not listed",OR(LEN(D1468)=0,LEN(E1468)=0)),1,0)</f>
        <v>0</v>
      </c>
      <c r="AB1468" s="228" t="str">
        <f t="shared" ref="AB1468:AB1499" si="21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5">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6">IF(AND(C1500="Smelter not listed",OR(LEN(D1500)=0,LEN(E1500)=0)),1,0)</f>
        <v>0</v>
      </c>
      <c r="AB1500" s="228" t="str">
        <f t="shared" ref="AB1500:AB1530" si="21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8">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9">IF(AND(C1531="Smelter not listed",OR(LEN(D1531)=0,LEN(E1531)=0)),1,0)</f>
        <v>0</v>
      </c>
      <c r="AB1531" s="228" t="str">
        <f t="shared" ref="AB1531"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1">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2">IF(AND(C1532="Smelter not listed",OR(LEN(D1532)=0,LEN(E1532)=0)),1,0)</f>
        <v>0</v>
      </c>
      <c r="AB1532" s="228" t="str">
        <f t="shared" ref="AB1532:AB1563" si="223">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4">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5">IF(AND(C1564="Smelter not listed",OR(LEN(D1564)=0,LEN(E1564)=0)),1,0)</f>
        <v>0</v>
      </c>
      <c r="AB1564" s="228" t="str">
        <f t="shared" ref="AB1564:AB1594" si="226">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7">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8">IF(AND(C1595="Smelter not listed",OR(LEN(D1595)=0,LEN(E1595)=0)),1,0)</f>
        <v>0</v>
      </c>
      <c r="AB1595" s="228" t="str">
        <f t="shared" ref="AB1595"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1">IF(AND(C1596="Smelter not listed",OR(LEN(D1596)=0,LEN(E1596)=0)),1,0)</f>
        <v>0</v>
      </c>
      <c r="AB1596" s="228" t="str">
        <f t="shared" ref="AB1596:AB1627" si="23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4">IF(AND(C1628="Smelter not listed",OR(LEN(D1628)=0,LEN(E1628)=0)),1,0)</f>
        <v>0</v>
      </c>
      <c r="AB1628" s="228" t="str">
        <f t="shared" ref="AB1628:AB1658" si="23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6">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7">IF(AND(C1659="Smelter not listed",OR(LEN(D1659)=0,LEN(E1659)=0)),1,0)</f>
        <v>0</v>
      </c>
      <c r="AB1659" s="228" t="str">
        <f t="shared" ref="AB1659"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9">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40">IF(AND(C1660="Smelter not listed",OR(LEN(D1660)=0,LEN(E1660)=0)),1,0)</f>
        <v>0</v>
      </c>
      <c r="AB1660" s="228" t="str">
        <f t="shared" ref="AB1660:AB1691" si="241">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2">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3">IF(AND(C1692="Smelter not listed",OR(LEN(D1692)=0,LEN(E1692)=0)),1,0)</f>
        <v>0</v>
      </c>
      <c r="AB1692" s="228" t="str">
        <f t="shared" ref="AB1692:AB1722" si="24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5">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6">IF(AND(C1723="Smelter not listed",OR(LEN(D1723)=0,LEN(E1723)=0)),1,0)</f>
        <v>0</v>
      </c>
      <c r="AB1723" s="228" t="str">
        <f t="shared" ref="AB1723"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8">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9">IF(AND(C1724="Smelter not listed",OR(LEN(D1724)=0,LEN(E1724)=0)),1,0)</f>
        <v>0</v>
      </c>
      <c r="AB1724" s="228" t="str">
        <f t="shared" ref="AB1724:AB1755" si="250">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1">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2">IF(AND(C1756="Smelter not listed",OR(LEN(D1756)=0,LEN(E1756)=0)),1,0)</f>
        <v>0</v>
      </c>
      <c r="AB1756" s="228" t="str">
        <f t="shared" ref="AB1756:AB1786" si="25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4">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5">IF(AND(C1787="Smelter not listed",OR(LEN(D1787)=0,LEN(E1787)=0)),1,0)</f>
        <v>0</v>
      </c>
      <c r="AB1787" s="228" t="str">
        <f t="shared" ref="AB1787"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7">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8">IF(AND(C1788="Smelter not listed",OR(LEN(D1788)=0,LEN(E1788)=0)),1,0)</f>
        <v>0</v>
      </c>
      <c r="AB1788" s="228" t="str">
        <f t="shared" ref="AB1788:AB1819" si="259">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0">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1">IF(AND(C1820="Smelter not listed",OR(LEN(D1820)=0,LEN(E1820)=0)),1,0)</f>
        <v>0</v>
      </c>
      <c r="AB1820" s="228" t="str">
        <f t="shared" ref="AB1820:AB1850" si="26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3">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4">IF(AND(C1851="Smelter not listed",OR(LEN(D1851)=0,LEN(E1851)=0)),1,0)</f>
        <v>0</v>
      </c>
      <c r="AB1851" s="228" t="str">
        <f t="shared" ref="AB1851"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6">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7">IF(AND(C1852="Smelter not listed",OR(LEN(D1852)=0,LEN(E1852)=0)),1,0)</f>
        <v>0</v>
      </c>
      <c r="AB1852" s="228" t="str">
        <f t="shared" ref="AB1852:AB1883" si="268">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9">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70">IF(AND(C1884="Smelter not listed",OR(LEN(D1884)=0,LEN(E1884)=0)),1,0)</f>
        <v>0</v>
      </c>
      <c r="AB1884" s="228" t="str">
        <f t="shared" ref="AB1884:AB1914" si="27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2">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3">IF(AND(C1915="Smelter not listed",OR(LEN(D1915)=0,LEN(E1915)=0)),1,0)</f>
        <v>0</v>
      </c>
      <c r="AB1915" s="228" t="str">
        <f t="shared" ref="AB1915"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5">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6">IF(AND(C1916="Smelter not listed",OR(LEN(D1916)=0,LEN(E1916)=0)),1,0)</f>
        <v>0</v>
      </c>
      <c r="AB1916" s="228" t="str">
        <f t="shared" ref="AB1916:AB1947" si="27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8">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9">IF(AND(C1948="Smelter not listed",OR(LEN(D1948)=0,LEN(E1948)=0)),1,0)</f>
        <v>0</v>
      </c>
      <c r="AB1948" s="228" t="str">
        <f t="shared" ref="AB1948:AB1978" si="28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2">IF(AND(C1979="Smelter not listed",OR(LEN(D1979)=0,LEN(E1979)=0)),1,0)</f>
        <v>0</v>
      </c>
      <c r="AB1979" s="228" t="str">
        <f t="shared" ref="AB1979"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4">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5">IF(AND(C1980="Smelter not listed",OR(LEN(D1980)=0,LEN(E1980)=0)),1,0)</f>
        <v>0</v>
      </c>
      <c r="AB1980" s="228" t="str">
        <f t="shared" ref="AB1980:AB2011" si="286">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7">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8">IF(AND(C2012="Smelter not listed",OR(LEN(D2012)=0,LEN(E2012)=0)),1,0)</f>
        <v>0</v>
      </c>
      <c r="AB2012" s="228" t="str">
        <f t="shared" ref="AB2012:AB2042" si="28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0">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1">IF(AND(C2043="Smelter not listed",OR(LEN(D2043)=0,LEN(E2043)=0)),1,0)</f>
        <v>0</v>
      </c>
      <c r="AB2043" s="228" t="str">
        <f t="shared" ref="AB2043"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3">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4">IF(AND(C2044="Smelter not listed",OR(LEN(D2044)=0,LEN(E2044)=0)),1,0)</f>
        <v>0</v>
      </c>
      <c r="AB2044" s="228" t="str">
        <f t="shared" ref="AB2044:AB2075" si="295">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6">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7">IF(AND(C2076="Smelter not listed",OR(LEN(D2076)=0,LEN(E2076)=0)),1,0)</f>
        <v>0</v>
      </c>
      <c r="AB2076" s="228" t="str">
        <f t="shared" ref="AB2076:AB2106" si="29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9">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300">IF(AND(C2107="Smelter not listed",OR(LEN(D2107)=0,LEN(E2107)=0)),1,0)</f>
        <v>0</v>
      </c>
      <c r="AB2107" s="228" t="str">
        <f t="shared" ref="AB2107"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2">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3">IF(AND(C2108="Smelter not listed",OR(LEN(D2108)=0,LEN(E2108)=0)),1,0)</f>
        <v>0</v>
      </c>
      <c r="AB2108" s="228" t="str">
        <f t="shared" ref="AB2108:AB2139" si="30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5">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6">IF(AND(C2140="Smelter not listed",OR(LEN(D2140)=0,LEN(E2140)=0)),1,0)</f>
        <v>0</v>
      </c>
      <c r="AB2140" s="228" t="str">
        <f t="shared" ref="AB2140:AB2170" si="30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8">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9">IF(AND(C2171="Smelter not listed",OR(LEN(D2171)=0,LEN(E2171)=0)),1,0)</f>
        <v>0</v>
      </c>
      <c r="AB2171" s="228" t="str">
        <f t="shared" ref="AB2171"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1">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2">IF(AND(C2172="Smelter not listed",OR(LEN(D2172)=0,LEN(E2172)=0)),1,0)</f>
        <v>0</v>
      </c>
      <c r="AB2172" s="228" t="str">
        <f t="shared" ref="AB2172:AB2203" si="313">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4">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5">IF(AND(C2204="Smelter not listed",OR(LEN(D2204)=0,LEN(E2204)=0)),1,0)</f>
        <v>0</v>
      </c>
      <c r="AB2204" s="228" t="str">
        <f t="shared" ref="AB2204:AB2234" si="31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7">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8">IF(AND(C2235="Smelter not listed",OR(LEN(D2235)=0,LEN(E2235)=0)),1,0)</f>
        <v>0</v>
      </c>
      <c r="AB2235" s="228" t="str">
        <f t="shared" ref="AB2235"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1">IF(AND(C2236="Smelter not listed",OR(LEN(D2236)=0,LEN(E2236)=0)),1,0)</f>
        <v>0</v>
      </c>
      <c r="AB2236" s="228" t="str">
        <f t="shared" ref="AB2236:AB2267" si="32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4">IF(AND(C2268="Smelter not listed",OR(LEN(D2268)=0,LEN(E2268)=0)),1,0)</f>
        <v>0</v>
      </c>
      <c r="AB2268" s="228" t="str">
        <f t="shared" ref="AB2268:AB2298" si="32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6">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7">IF(AND(C2299="Smelter not listed",OR(LEN(D2299)=0,LEN(E2299)=0)),1,0)</f>
        <v>0</v>
      </c>
      <c r="AB2299" s="228" t="str">
        <f t="shared" ref="AB2299"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9">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30">IF(AND(C2300="Smelter not listed",OR(LEN(D2300)=0,LEN(E2300)=0)),1,0)</f>
        <v>0</v>
      </c>
      <c r="AB2300" s="228" t="str">
        <f t="shared" ref="AB2300:AB2331" si="331">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2">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3">IF(AND(C2332="Smelter not listed",OR(LEN(D2332)=0,LEN(E2332)=0)),1,0)</f>
        <v>0</v>
      </c>
      <c r="AB2332" s="228" t="str">
        <f t="shared" ref="AB2332:AB2362" si="33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5">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6">IF(AND(C2363="Smelter not listed",OR(LEN(D2363)=0,LEN(E2363)=0)),1,0)</f>
        <v>0</v>
      </c>
      <c r="AB2363" s="228" t="str">
        <f t="shared" ref="AB2363"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8">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9">IF(AND(C2364="Smelter not listed",OR(LEN(D2364)=0,LEN(E2364)=0)),1,0)</f>
        <v>0</v>
      </c>
      <c r="AB2364" s="228" t="str">
        <f t="shared" ref="AB2364:AB2395" si="340">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1">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2">IF(AND(C2396="Smelter not listed",OR(LEN(D2396)=0,LEN(E2396)=0)),1,0)</f>
        <v>0</v>
      </c>
      <c r="AB2396" s="228" t="str">
        <f t="shared" ref="AB2396:AB2426" si="34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4">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5">IF(AND(C2427="Smelter not listed",OR(LEN(D2427)=0,LEN(E2427)=0)),1,0)</f>
        <v>0</v>
      </c>
      <c r="AB2427" s="228" t="str">
        <f t="shared" ref="AB2427"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7">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8">IF(AND(C2428="Smelter not listed",OR(LEN(D2428)=0,LEN(E2428)=0)),1,0)</f>
        <v>0</v>
      </c>
      <c r="AB2428" s="228" t="str">
        <f t="shared" ref="AB2428:AB2459" si="349">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0">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1">IF(AND(C2460="Smelter not listed",OR(LEN(D2460)=0,LEN(E2460)=0)),1,0)</f>
        <v>0</v>
      </c>
      <c r="AB2460" s="228" t="str">
        <f t="shared" ref="AB2460:AB2490" si="352">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si="35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 t="shared" si="35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1"/>
        <v>0</v>
      </c>
      <c r="AB2488" s="228" t="str">
        <f t="shared" si="35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1"/>
        <v>0</v>
      </c>
      <c r="AB2489" s="228" t="str">
        <f t="shared" si="35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1"/>
        <v>0</v>
      </c>
      <c r="AB2490" s="228" t="str">
        <f t="shared" si="352"/>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1"/>
        <v>0</v>
      </c>
      <c r="AB2491" s="228" t="str">
        <f t="shared" ref="AB2491" si="354">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1"/>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5">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6">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6"/>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6"/>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6"/>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6"/>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6"/>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6"/>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CD1B7ED-1AFD-4E7F-9D36-A28D8321BEF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64453125" style="19" customWidth="1"/>
    <col min="4" max="4" width="29.17578125" style="20" customWidth="1"/>
    <col min="5" max="5" width="9" style="19" customWidth="1"/>
    <col min="6" max="6" width="13.6445312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4.65">
      <c r="A2" s="66" t="s">
        <v>894</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25">
      <c r="A4" s="90" t="str">
        <f ca="1">Declaration!B8</f>
        <v>Company Name (*):</v>
      </c>
      <c r="B4" s="89" t="str">
        <f>Declaration!D8</f>
        <v>Delta Group Electronics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Tod Cummins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tcummins@deltagroupinc.com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5058837674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 xml:space="preserve">Brett Greer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bgreer@deltagroupinc.com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45271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806</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804</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803</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804</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805</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441</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www.deltagroupinc.com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9">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64453125" style="277" customWidth="1"/>
    <col min="6" max="6" width="9" style="277" customWidth="1"/>
    <col min="7" max="16384" width="8.82031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2.7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19"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64453125" style="189" customWidth="1"/>
    <col min="5" max="5" width="12.64453125" style="189" customWidth="1"/>
    <col min="6" max="6" width="12.64453125" style="190" customWidth="1"/>
    <col min="7" max="7" width="15.3515625" style="189" customWidth="1"/>
    <col min="8" max="8" width="23.8203125" style="189" customWidth="1"/>
    <col min="9" max="9" width="28.17578125" style="189" customWidth="1"/>
    <col min="10" max="10" width="48.29296875" style="189" hidden="1" customWidth="1"/>
    <col min="11" max="11" width="49.703125" style="189" hidden="1" customWidth="1"/>
    <col min="12" max="16384" width="8.82031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64453125" style="155" customWidth="1"/>
    <col min="2" max="2" width="14" style="155" customWidth="1"/>
    <col min="3" max="3" width="6.17578125" style="155" customWidth="1"/>
    <col min="4" max="4" width="56.29296875" style="155" customWidth="1"/>
    <col min="5" max="5" width="53.703125" style="233" customWidth="1"/>
    <col min="6" max="6" width="54.17578125" style="155" customWidth="1"/>
    <col min="7" max="7" width="68.29296875" style="155" customWidth="1"/>
    <col min="8" max="8" width="49.29296875" style="155" customWidth="1"/>
    <col min="9" max="9" width="51.64453125" style="155" customWidth="1"/>
    <col min="10" max="10" width="50.292968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6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4.7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0.4">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3.1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99.7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199.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9">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5.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5.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48.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2.7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2.7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24">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3.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2.7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2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1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1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1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1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2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Tod Cummins</cp:lastModifiedBy>
  <cp:lastPrinted>2015-04-21T20:47:43Z</cp:lastPrinted>
  <dcterms:created xsi:type="dcterms:W3CDTF">2010-06-21T21:00:23Z</dcterms:created>
  <dcterms:modified xsi:type="dcterms:W3CDTF">2023-12-11T22:20:30Z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